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J4" i="1" l="1"/>
  <c r="BG4" i="1"/>
  <c r="BA4" i="1"/>
  <c r="AX4" i="1"/>
  <c r="AU4" i="1"/>
  <c r="AR4" i="1"/>
  <c r="AP4" i="1"/>
  <c r="BB4" i="1" s="1"/>
  <c r="AN4" i="1"/>
  <c r="AL4" i="1"/>
  <c r="AI4" i="1"/>
  <c r="AH4" i="1"/>
  <c r="AC4" i="1"/>
  <c r="AD4" i="1" s="1"/>
  <c r="AF4" i="1" s="1"/>
  <c r="U4" i="1"/>
  <c r="T4" i="1"/>
  <c r="BJ3" i="1"/>
  <c r="BG3" i="1"/>
  <c r="BB3" i="1"/>
  <c r="BA3" i="1"/>
  <c r="AX3" i="1"/>
  <c r="AU3" i="1"/>
  <c r="AR3" i="1"/>
  <c r="AP3" i="1"/>
  <c r="AN3" i="1"/>
  <c r="AL3" i="1"/>
  <c r="AH3" i="1"/>
  <c r="AD3" i="1"/>
  <c r="AF3" i="1" s="1"/>
  <c r="AC3" i="1"/>
  <c r="U3" i="1"/>
  <c r="AI3" i="1" s="1"/>
  <c r="T3" i="1"/>
  <c r="BJ2" i="1"/>
  <c r="BG2" i="1"/>
  <c r="BA2" i="1"/>
  <c r="AX2" i="1"/>
  <c r="AU2" i="1"/>
  <c r="AR2" i="1"/>
  <c r="AP2" i="1"/>
  <c r="AN2" i="1"/>
  <c r="AL2" i="1"/>
  <c r="BB2" i="1" s="1"/>
  <c r="AH2" i="1"/>
  <c r="AC2" i="1"/>
  <c r="AD2" i="1" s="1"/>
  <c r="AF2" i="1" s="1"/>
  <c r="U2" i="1"/>
  <c r="T2" i="1"/>
  <c r="AJ4" i="1" l="1"/>
  <c r="BC4" i="1" s="1"/>
  <c r="BD4" i="1"/>
  <c r="BI4" i="1"/>
  <c r="AJ3" i="1"/>
  <c r="BC3" i="1" s="1"/>
  <c r="AI2" i="1"/>
  <c r="AJ2" i="1" s="1"/>
  <c r="BC2" i="1" s="1"/>
  <c r="BI2" i="1" l="1"/>
  <c r="BD2" i="1"/>
  <c r="BD3" i="1"/>
  <c r="BI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<sst xmlns="http://schemas.openxmlformats.org/spreadsheetml/2006/main" count="107" uniqueCount="91">
  <si>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</si>
  <si>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</si>
  <si>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</si>
  <si>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</si>
  <si>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</si>
  <si>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</si>
  <si>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</si>
  <si>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</si>
  <si>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</si>
  <si>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</si>
  <si>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</si>
  <si>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</si>
  <si>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</si>
  <si>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</si>
  <si>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</si>
  <si>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</si>
  <si>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</si>
  <si>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</si>
  <si>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</si>
  <si>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</si>
  <si>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</si>
  <si>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</si>
  <si>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</si>
  <si>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</si>
  <si>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</si>
  <si>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</si>
  <si>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</si>
  <si>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</si>
  <si>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</si>
  <si>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</si>
  <si>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</si>
  <si>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</si>
  <si>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</si>
  <si>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</si>
  <si>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</si>
  <si>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</si>
  <si>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</si>
  <si>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</si>
  <si>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</si>
  <si>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</si>
  <si>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</si>
  <si>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</si>
  <si>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</si>
  <si>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Material-Short</t>
  </si>
  <si>
    <t>LDP Cost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</si>
  <si>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</si>
  <si>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</si>
  <si>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</si>
  <si>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</si>
  <si>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</si>
  <si>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</si>
  <si>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</si>
  <si>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</si>
  <si>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</si>
  <si>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</si>
  <si>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</si>
  <si>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</si>
  <si>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</si>
  <si>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</si>
  <si>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</si>
  <si>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</si>
  <si>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</si>
  <si>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</si>
  <si>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Serta</t>
  </si>
  <si>
    <t>Serta Sheep 5.5%</t>
  </si>
  <si>
    <t>COMFORTER (SET)</t>
  </si>
  <si>
    <t>Set</t>
  </si>
  <si>
    <t>9404.40.9022</t>
  </si>
  <si>
    <t>royalty</t>
  </si>
  <si>
    <t>Serta Sleep Chill Protecht 3pcs set</t>
    <phoneticPr fontId="3" type="noConversion"/>
  </si>
  <si>
    <t>Prewashed MF with Protecht SFC  3pcs set</t>
    <phoneticPr fontId="3" type="noConversion"/>
  </si>
  <si>
    <t>Serta Protecht 3pcs set</t>
    <phoneticPr fontId="3" type="noConversion"/>
  </si>
  <si>
    <t>Comforter: 95gsm Prewash Solid microfiber+ Protecht SFC treatment; 12" Box quilted.  8Oz/Sq yd fiber Polyester filling (non-Bonded). Knife edge;
Sham: 95gsm Prewash Solid microfiber+ Protecht SFC treatment, Knifed edge, overlap at back
Packaging: Wired VZB + inserts</t>
    <phoneticPr fontId="3" type="noConversion"/>
  </si>
  <si>
    <t>63x86"+20x28"(1)</t>
    <phoneticPr fontId="3" type="noConversion"/>
  </si>
  <si>
    <t>Solid</t>
    <phoneticPr fontId="3" type="noConversion"/>
  </si>
  <si>
    <t>Serta Sleep Chill Protecht 3pcs set</t>
    <phoneticPr fontId="3" type="noConversion"/>
  </si>
  <si>
    <t>Prewashed MF with Protecht SFC  3pcs set</t>
    <phoneticPr fontId="3" type="noConversion"/>
  </si>
  <si>
    <t>Serta Protecht 3pcs set</t>
    <phoneticPr fontId="3" type="noConversion"/>
  </si>
  <si>
    <t>Comforter: 95gsm Prewash Solid microfiber+ Protecht SFC treatment; 12" Box quilted.  8Oz/Sq yd fiber Polyester filling (non-Bonded). Knife edge;
Sham: 95gsm Prewash Solid microfiber+ Protecht SFC treatment, Knifed edge, overlap at back
Packaging: Wired VZB + inserts</t>
    <phoneticPr fontId="3" type="noConversion"/>
  </si>
  <si>
    <t>90x90"+20x28"(2)</t>
    <phoneticPr fontId="3" type="noConversion"/>
  </si>
  <si>
    <t>Solid</t>
    <phoneticPr fontId="3" type="noConversion"/>
  </si>
  <si>
    <t>Serta Sleep Chill Protecht 3pcs set</t>
    <phoneticPr fontId="3" type="noConversion"/>
  </si>
  <si>
    <t>Prewashed MF with Protecht SFC  3pcs set</t>
    <phoneticPr fontId="3" type="noConversion"/>
  </si>
  <si>
    <t>Serta Protecht 3pcs set</t>
    <phoneticPr fontId="3" type="noConversion"/>
  </si>
  <si>
    <t>Comforter: 95gsm Prewash Solid microfiber+ Protecht SFC treatment; 12" Box quilted.  8Oz/Sq yd fiber Polyester filling (non-Bonded). Knife edge;
Sham: 95gsm Prewash Solid microfiber+ Protecht SFC treatment, Knifed edge, overlap at back
Packaging: Wired VZB + inserts</t>
    <phoneticPr fontId="3" type="noConversion"/>
  </si>
  <si>
    <t>104x90"+20x36"(2)</t>
    <phoneticPr fontId="3" type="noConversion"/>
  </si>
  <si>
    <t>Solid</t>
    <phoneticPr fontId="3" type="noConversion"/>
  </si>
  <si>
    <t>SH10-1011</t>
  </si>
  <si>
    <t>SH10-1012</t>
  </si>
  <si>
    <t>SH10-1013</t>
  </si>
  <si>
    <t>100% polyester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</si>
</sst>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0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.5"/>
      <color rgb="FF1F497D"/>
      <name val="等线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</cellStyleXfs>
  <cellXfs count="48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8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9" fillId="0" borderId="0" xfId="0" applyNumberFormat="1" applyFont="1"/>
  </cellXfs>
  <cellStyles count="14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3</xdr:row>
      <xdr:rowOff>152400</xdr:rowOff>
    </xdr:from>
    <xdr:to>
      <xdr:col>1</xdr:col>
      <xdr:colOff>1284816</xdr:colOff>
      <xdr:row>3</xdr:row>
      <xdr:rowOff>860782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CA51BA08-7CA0-4E44-82BD-67A880785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016" y="7019925"/>
          <a:ext cx="1250950" cy="708382"/>
        </a:xfrm>
        <a:prstGeom prst="rect">
          <a:avLst/>
        </a:prstGeom>
      </xdr:spPr>
    </xdr:pic>
    <xdr:clientData/>
  </xdr:twoCellAnchor>
  <xdr:twoCellAnchor>
    <xdr:from>
      <xdr:col>1</xdr:col>
      <xdr:colOff>33866</xdr:colOff>
      <xdr:row>4</xdr:row>
      <xdr:rowOff>0</xdr:rowOff>
    </xdr:from>
    <xdr:to>
      <xdr:col>1</xdr:col>
      <xdr:colOff>1373393</xdr:colOff>
      <xdr:row>4</xdr:row>
      <xdr:rowOff>0</xdr:rowOff>
    </xdr:to>
    <xdr:pic>
      <xdr:nvPicPr>
        <xdr:cNvPr id="5" name="Picture 7">
          <a:extLst>
            <a:ext uri="{FF2B5EF4-FFF2-40B4-BE49-F238E27FC236}">
              <a16:creationId xmlns="" xmlns:a16="http://schemas.microsoft.com/office/drawing/2014/main" id="{772F9D69-67C1-4750-8232-864DA091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016" y="8074025"/>
          <a:ext cx="1330002" cy="736814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647700</xdr:colOff>
      <xdr:row>2</xdr:row>
      <xdr:rowOff>104775</xdr:rowOff>
    </xdr:from>
    <xdr:to>
      <xdr:col>1</xdr:col>
      <xdr:colOff>581025</xdr:colOff>
      <xdr:row>7</xdr:row>
      <xdr:rowOff>83869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AE1F2EF6-D665-7C27-1F48-23DC25005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7700" y="3067050"/>
          <a:ext cx="1266825" cy="12268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sku%20set_BCF%20Serta%20Sleep%20Chill%20Protecht%203pcs%20Set%202%2005%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/>
      <sheetData sheetId="1"/>
      <sheetData sheetId="2">
        <row r="76">
          <cell r="B76">
            <v>7.88</v>
          </cell>
          <cell r="D76">
            <v>10.23</v>
          </cell>
          <cell r="F76">
            <v>11.41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4"/>
  <sheetViews>
    <sheetView tabSelected="1" topLeftCell="K1" workbookViewId="0">
      <selection activeCell="K3" activeCellId="1" sqref="K2 K3:K4"/>
    </sheetView>
  </sheetViews>
  <sheetFormatPr defaultRowHeight="12.75"/>
  <cols>
    <col min="1" max="49" width="20" style="1" customWidth="1"/>
    <col min="50" max="50" width="9.140625" style="1" customWidth="1"/>
    <col min="51" max="16384" width="9.140625" style="1"/>
  </cols>
  <sheetData>
    <row r="1" spans="1:62" s="31" customFormat="1" ht="68.099999999999994" customHeight="1">
      <c r="A1" s="10" t="s">
        <v>9</v>
      </c>
      <c r="B1" s="10" t="s">
        <v>10</v>
      </c>
      <c r="C1" s="11" t="s">
        <v>11</v>
      </c>
      <c r="D1" s="12" t="s">
        <v>3</v>
      </c>
      <c r="E1" s="12" t="s">
        <v>2</v>
      </c>
      <c r="F1" s="13" t="s">
        <v>4</v>
      </c>
      <c r="G1" s="11" t="s">
        <v>8</v>
      </c>
      <c r="H1" s="14" t="s">
        <v>12</v>
      </c>
      <c r="I1" s="2" t="s">
        <v>1</v>
      </c>
      <c r="J1" s="14" t="s">
        <v>13</v>
      </c>
      <c r="K1" s="2" t="s">
        <v>43</v>
      </c>
      <c r="L1" s="14" t="s">
        <v>14</v>
      </c>
      <c r="M1" s="14" t="s">
        <v>5</v>
      </c>
      <c r="N1" s="11" t="s">
        <v>15</v>
      </c>
      <c r="O1" s="11" t="s">
        <v>0</v>
      </c>
      <c r="P1" s="11" t="s">
        <v>16</v>
      </c>
      <c r="Q1" s="2" t="s">
        <v>17</v>
      </c>
      <c r="R1" s="15" t="s">
        <v>18</v>
      </c>
      <c r="S1" s="16" t="s">
        <v>19</v>
      </c>
      <c r="T1" s="3" t="s">
        <v>20</v>
      </c>
      <c r="U1" s="17" t="s">
        <v>21</v>
      </c>
      <c r="V1" s="18" t="s">
        <v>22</v>
      </c>
      <c r="W1" s="19" t="s">
        <v>6</v>
      </c>
      <c r="X1" s="20" t="s">
        <v>23</v>
      </c>
      <c r="Y1" s="20" t="s">
        <v>24</v>
      </c>
      <c r="Z1" s="20" t="s">
        <v>25</v>
      </c>
      <c r="AA1" s="21" t="s">
        <v>26</v>
      </c>
      <c r="AB1" s="22" t="s">
        <v>27</v>
      </c>
      <c r="AC1" s="4" t="s">
        <v>28</v>
      </c>
      <c r="AD1" s="5" t="s">
        <v>29</v>
      </c>
      <c r="AE1" s="10" t="s">
        <v>30</v>
      </c>
      <c r="AF1" s="6" t="s">
        <v>31</v>
      </c>
      <c r="AG1" s="10" t="s">
        <v>32</v>
      </c>
      <c r="AH1" s="23" t="s">
        <v>33</v>
      </c>
      <c r="AI1" s="7" t="s">
        <v>34</v>
      </c>
      <c r="AJ1" s="6" t="s">
        <v>44</v>
      </c>
      <c r="AK1" s="23" t="s">
        <v>35</v>
      </c>
      <c r="AL1" s="6" t="s">
        <v>36</v>
      </c>
      <c r="AM1" s="23" t="s">
        <v>45</v>
      </c>
      <c r="AN1" s="6" t="s">
        <v>46</v>
      </c>
      <c r="AO1" s="23" t="s">
        <v>47</v>
      </c>
      <c r="AP1" s="6" t="s">
        <v>48</v>
      </c>
      <c r="AQ1" s="24" t="s">
        <v>49</v>
      </c>
      <c r="AR1" s="6" t="s">
        <v>50</v>
      </c>
      <c r="AS1" s="19" t="s">
        <v>37</v>
      </c>
      <c r="AT1" s="23" t="s">
        <v>38</v>
      </c>
      <c r="AU1" s="6" t="s">
        <v>39</v>
      </c>
      <c r="AV1" s="10" t="s">
        <v>51</v>
      </c>
      <c r="AW1" s="23" t="s">
        <v>52</v>
      </c>
      <c r="AX1" s="6" t="s">
        <v>53</v>
      </c>
      <c r="AY1" s="10" t="s">
        <v>54</v>
      </c>
      <c r="AZ1" s="23" t="s">
        <v>55</v>
      </c>
      <c r="BA1" s="6" t="s">
        <v>56</v>
      </c>
      <c r="BB1" s="6" t="s">
        <v>57</v>
      </c>
      <c r="BC1" s="25" t="s">
        <v>58</v>
      </c>
      <c r="BD1" s="26" t="s">
        <v>59</v>
      </c>
      <c r="BE1" s="27" t="s">
        <v>60</v>
      </c>
      <c r="BF1" s="28" t="s">
        <v>61</v>
      </c>
      <c r="BG1" s="29" t="s">
        <v>62</v>
      </c>
      <c r="BH1" s="10" t="s">
        <v>40</v>
      </c>
      <c r="BI1" s="30" t="s">
        <v>41</v>
      </c>
      <c r="BJ1" s="30" t="s">
        <v>42</v>
      </c>
    </row>
    <row r="2" spans="1:62" s="31" customFormat="1" ht="135.75" customHeight="1">
      <c r="A2" s="32">
        <v>1</v>
      </c>
      <c r="B2" s="33"/>
      <c r="C2" s="33"/>
      <c r="D2" s="33" t="s">
        <v>63</v>
      </c>
      <c r="E2" s="33" t="s">
        <v>64</v>
      </c>
      <c r="F2" s="33" t="s">
        <v>65</v>
      </c>
      <c r="G2" s="34" t="s">
        <v>69</v>
      </c>
      <c r="H2" s="34" t="s">
        <v>70</v>
      </c>
      <c r="I2" s="34" t="s">
        <v>71</v>
      </c>
      <c r="J2" s="34" t="s">
        <v>72</v>
      </c>
      <c r="K2" s="47" t="s">
        <v>90</v>
      </c>
      <c r="L2" s="34" t="s">
        <v>73</v>
      </c>
      <c r="M2" s="34" t="s">
        <v>74</v>
      </c>
      <c r="N2" s="33"/>
      <c r="O2" s="46" t="s">
        <v>87</v>
      </c>
      <c r="P2" s="33"/>
      <c r="Q2" s="33" t="s">
        <v>66</v>
      </c>
      <c r="R2" s="35"/>
      <c r="S2" s="36">
        <v>7.95</v>
      </c>
      <c r="T2" s="8">
        <f>IF(ISERROR(R2/S2),"",R2/S2)</f>
        <v>0</v>
      </c>
      <c r="U2" s="37">
        <f>[1]CCD!B76</f>
        <v>7.88</v>
      </c>
      <c r="V2" s="38"/>
      <c r="W2" s="33" t="s">
        <v>7</v>
      </c>
      <c r="X2" s="39">
        <v>53</v>
      </c>
      <c r="Y2" s="39">
        <v>53</v>
      </c>
      <c r="Z2" s="39">
        <v>30</v>
      </c>
      <c r="AA2" s="36"/>
      <c r="AB2" s="40">
        <v>2</v>
      </c>
      <c r="AC2" s="41">
        <f>IF(X2="","",X2*Y2*Z2/1000000)</f>
        <v>8.4269999999999998E-2</v>
      </c>
      <c r="AD2" s="42">
        <f>IF(AB2="","",65/AC2*AB2)</f>
        <v>1542.6604960246825</v>
      </c>
      <c r="AE2" s="33">
        <v>3300</v>
      </c>
      <c r="AF2" s="43">
        <f>IF(ISERROR(AE2/AD2),"",AE2/AD2)</f>
        <v>2.1391615384615386</v>
      </c>
      <c r="AG2" s="33" t="s">
        <v>67</v>
      </c>
      <c r="AH2" s="44">
        <f>12.8%+20%</f>
        <v>0.32800000000000001</v>
      </c>
      <c r="AI2" s="43">
        <f>IF(ISERROR(U2*AH2),"",U2*AH2)</f>
        <v>2.5846400000000003</v>
      </c>
      <c r="AJ2" s="43">
        <f t="shared" ref="AJ2:AJ4" si="0">IF(ISERROR(U2+AF2+AI2),"",U2+AF2+AI2)</f>
        <v>12.603801538461539</v>
      </c>
      <c r="AK2" s="44">
        <v>0.01</v>
      </c>
      <c r="AL2" s="43">
        <f t="shared" ref="AL2:AL4" si="1">IF(ISERROR(BE2*AK2),"",BE2*AK2)</f>
        <v>0.157</v>
      </c>
      <c r="AM2" s="44"/>
      <c r="AN2" s="43">
        <f t="shared" ref="AN2:AN4" si="2">IF(ISERROR(BE2*AM2),"",BE2*AM2)</f>
        <v>0</v>
      </c>
      <c r="AO2" s="44"/>
      <c r="AP2" s="43">
        <f t="shared" ref="AP2:AP4" si="3">IF(ISERROR(BE2*AO2),"",BE2*AO2)</f>
        <v>0</v>
      </c>
      <c r="AQ2" s="44"/>
      <c r="AR2" s="43">
        <f>IF(ISERROR(BE2*AQ2),"",BE2*AQ2)</f>
        <v>0</v>
      </c>
      <c r="AS2" s="33" t="s">
        <v>68</v>
      </c>
      <c r="AT2" s="44">
        <v>5.5E-2</v>
      </c>
      <c r="AU2" s="43">
        <f t="shared" ref="AU2:AU4" si="4">IF(ISERROR(BE2*AT2),"",BE2*AT2)</f>
        <v>0.86349999999999993</v>
      </c>
      <c r="AV2" s="43"/>
      <c r="AW2" s="44"/>
      <c r="AX2" s="43">
        <f>IF(ISERROR(BE2*AW2),"",BE2*AW2)</f>
        <v>0</v>
      </c>
      <c r="AY2" s="43"/>
      <c r="AZ2" s="44"/>
      <c r="BA2" s="43">
        <f>IF(ISERROR(BE2*AZ2),"",BE2*AZ2)</f>
        <v>0</v>
      </c>
      <c r="BB2" s="43">
        <f t="shared" ref="BB2:BB4" si="5">IF(ISERROR(AL2+AN2+AP2+AU2),"",AL2+AN2+AP2+AU2)</f>
        <v>1.0205</v>
      </c>
      <c r="BC2" s="43">
        <f t="shared" ref="BC2:BC4" si="6">IF(ISERROR(AJ2+BB2),"",AJ2+BB2)</f>
        <v>13.624301538461539</v>
      </c>
      <c r="BD2" s="9">
        <f t="shared" ref="BD2:BD4" si="7">IF(ISERROR((BE2-BC2)/BE2),"",(BE2-BC2)/BE2)</f>
        <v>0.13221009309162166</v>
      </c>
      <c r="BE2" s="38">
        <v>15.7</v>
      </c>
      <c r="BF2" s="38">
        <v>29.99</v>
      </c>
      <c r="BG2" s="9">
        <f>IF(ISERROR((BF2-BE2)/BF2),"",(BF2-BE2)/BF2)</f>
        <v>0.47649216405468492</v>
      </c>
      <c r="BH2" s="45"/>
      <c r="BI2" s="43">
        <f>IF(ISERROR(BC2*BH2),"",BC2*BH2)</f>
        <v>0</v>
      </c>
      <c r="BJ2" s="43">
        <f>IF(ISERROR(BE2*BH2),"",BE2*BH2)</f>
        <v>0</v>
      </c>
    </row>
    <row r="3" spans="1:62" s="31" customFormat="1" ht="135.75" customHeight="1">
      <c r="A3" s="32">
        <v>2</v>
      </c>
      <c r="B3" s="33"/>
      <c r="C3" s="33"/>
      <c r="D3" s="33" t="s">
        <v>63</v>
      </c>
      <c r="E3" s="33" t="s">
        <v>64</v>
      </c>
      <c r="F3" s="33" t="s">
        <v>65</v>
      </c>
      <c r="G3" s="34" t="s">
        <v>75</v>
      </c>
      <c r="H3" s="34" t="s">
        <v>76</v>
      </c>
      <c r="I3" s="34" t="s">
        <v>77</v>
      </c>
      <c r="J3" s="34" t="s">
        <v>78</v>
      </c>
      <c r="K3" s="47" t="s">
        <v>90</v>
      </c>
      <c r="L3" s="34" t="s">
        <v>79</v>
      </c>
      <c r="M3" s="34" t="s">
        <v>80</v>
      </c>
      <c r="N3" s="33"/>
      <c r="O3" s="46" t="s">
        <v>88</v>
      </c>
      <c r="P3" s="33"/>
      <c r="Q3" s="33" t="s">
        <v>66</v>
      </c>
      <c r="R3" s="35"/>
      <c r="S3" s="36">
        <v>7.95</v>
      </c>
      <c r="T3" s="8">
        <f t="shared" ref="T3:T4" si="8">IF(ISERROR(R3/S3),"",R3/S3)</f>
        <v>0</v>
      </c>
      <c r="U3" s="37">
        <f>[1]CCD!D76</f>
        <v>10.23</v>
      </c>
      <c r="V3" s="38"/>
      <c r="W3" s="33" t="s">
        <v>7</v>
      </c>
      <c r="X3" s="39">
        <v>53</v>
      </c>
      <c r="Y3" s="39">
        <v>53</v>
      </c>
      <c r="Z3" s="39">
        <v>36</v>
      </c>
      <c r="AA3" s="36"/>
      <c r="AB3" s="45">
        <v>2</v>
      </c>
      <c r="AC3" s="41">
        <f t="shared" ref="AC3:AC4" si="9">IF(X3="","",X3*Y3*Z3/1000000)</f>
        <v>0.10112400000000001</v>
      </c>
      <c r="AD3" s="42">
        <f t="shared" ref="AD3:AD4" si="10">IF(AB3="","",65/AC3*AB3)</f>
        <v>1285.5504133539021</v>
      </c>
      <c r="AE3" s="33">
        <v>3300</v>
      </c>
      <c r="AF3" s="43">
        <f t="shared" ref="AF3:AF4" si="11">IF(ISERROR(AE3/AD3),"",AE3/AD3)</f>
        <v>2.5669938461538462</v>
      </c>
      <c r="AG3" s="33" t="s">
        <v>67</v>
      </c>
      <c r="AH3" s="44">
        <f t="shared" ref="AH3:AH4" si="12">12.8%+20%</f>
        <v>0.32800000000000001</v>
      </c>
      <c r="AI3" s="43">
        <f>IF(ISERROR(U3*AH3),"",U3*AH3)</f>
        <v>3.3554400000000002</v>
      </c>
      <c r="AJ3" s="43">
        <f t="shared" si="0"/>
        <v>16.152433846153848</v>
      </c>
      <c r="AK3" s="44">
        <v>0.01</v>
      </c>
      <c r="AL3" s="43">
        <f t="shared" si="1"/>
        <v>0.2</v>
      </c>
      <c r="AM3" s="44"/>
      <c r="AN3" s="43">
        <f t="shared" si="2"/>
        <v>0</v>
      </c>
      <c r="AO3" s="44"/>
      <c r="AP3" s="43">
        <f t="shared" si="3"/>
        <v>0</v>
      </c>
      <c r="AQ3" s="44"/>
      <c r="AR3" s="43">
        <f t="shared" ref="AR3:AR4" si="13">IF(ISERROR(BE3*AQ3),"",BE3*AQ3)</f>
        <v>0</v>
      </c>
      <c r="AS3" s="33" t="s">
        <v>68</v>
      </c>
      <c r="AT3" s="44">
        <v>5.5E-2</v>
      </c>
      <c r="AU3" s="43">
        <f t="shared" si="4"/>
        <v>1.1000000000000001</v>
      </c>
      <c r="AV3" s="43"/>
      <c r="AW3" s="44"/>
      <c r="AX3" s="43">
        <f t="shared" ref="AX3:AX4" si="14">IF(ISERROR(BE3*AW3),"",BE3*AW3)</f>
        <v>0</v>
      </c>
      <c r="AY3" s="43"/>
      <c r="AZ3" s="44"/>
      <c r="BA3" s="43">
        <f t="shared" ref="BA3:BA4" si="15">IF(ISERROR(BE3*AZ3),"",BE3*AZ3)</f>
        <v>0</v>
      </c>
      <c r="BB3" s="43">
        <f t="shared" si="5"/>
        <v>1.3</v>
      </c>
      <c r="BC3" s="43">
        <f t="shared" si="6"/>
        <v>17.452433846153848</v>
      </c>
      <c r="BD3" s="9">
        <f t="shared" si="7"/>
        <v>0.12737830769230757</v>
      </c>
      <c r="BE3" s="38">
        <v>20</v>
      </c>
      <c r="BF3" s="38">
        <v>37.99</v>
      </c>
      <c r="BG3" s="9">
        <f t="shared" ref="BG3:BG4" si="16">IF(ISERROR((BF3-BE3)/BF3),"",(BF3-BE3)/BF3)</f>
        <v>0.47354566991313507</v>
      </c>
      <c r="BH3" s="45"/>
      <c r="BI3" s="43">
        <f t="shared" ref="BI3:BI4" si="17">IF(ISERROR(BC3*BH3),"",BC3*BH3)</f>
        <v>0</v>
      </c>
      <c r="BJ3" s="43">
        <f t="shared" ref="BJ3:BJ4" si="18">IF(ISERROR(BE3*BH3),"",BE3*BH3)</f>
        <v>0</v>
      </c>
    </row>
    <row r="4" spans="1:62" s="31" customFormat="1" ht="135.75" customHeight="1">
      <c r="A4" s="32">
        <v>3</v>
      </c>
      <c r="B4" s="33"/>
      <c r="C4" s="33"/>
      <c r="D4" s="33" t="s">
        <v>63</v>
      </c>
      <c r="E4" s="33" t="s">
        <v>64</v>
      </c>
      <c r="F4" s="33" t="s">
        <v>65</v>
      </c>
      <c r="G4" s="34" t="s">
        <v>81</v>
      </c>
      <c r="H4" s="34" t="s">
        <v>82</v>
      </c>
      <c r="I4" s="34" t="s">
        <v>83</v>
      </c>
      <c r="J4" s="34" t="s">
        <v>84</v>
      </c>
      <c r="K4" s="47" t="s">
        <v>90</v>
      </c>
      <c r="L4" s="34" t="s">
        <v>85</v>
      </c>
      <c r="M4" s="34" t="s">
        <v>86</v>
      </c>
      <c r="N4" s="33"/>
      <c r="O4" s="46" t="s">
        <v>89</v>
      </c>
      <c r="P4" s="33"/>
      <c r="Q4" s="33" t="s">
        <v>66</v>
      </c>
      <c r="R4" s="35"/>
      <c r="S4" s="36">
        <v>7.95</v>
      </c>
      <c r="T4" s="8">
        <f t="shared" si="8"/>
        <v>0</v>
      </c>
      <c r="U4" s="37">
        <f>[1]CCD!F76</f>
        <v>11.41</v>
      </c>
      <c r="V4" s="38"/>
      <c r="W4" s="33" t="s">
        <v>7</v>
      </c>
      <c r="X4" s="39">
        <v>53</v>
      </c>
      <c r="Y4" s="39">
        <v>53</v>
      </c>
      <c r="Z4" s="39">
        <v>39.5</v>
      </c>
      <c r="AA4" s="36"/>
      <c r="AB4" s="45">
        <v>2</v>
      </c>
      <c r="AC4" s="41">
        <f t="shared" si="9"/>
        <v>0.1109555</v>
      </c>
      <c r="AD4" s="42">
        <f t="shared" si="10"/>
        <v>1171.6408830567209</v>
      </c>
      <c r="AE4" s="33">
        <v>3300</v>
      </c>
      <c r="AF4" s="43">
        <f t="shared" si="11"/>
        <v>2.8165626923076923</v>
      </c>
      <c r="AG4" s="33" t="s">
        <v>67</v>
      </c>
      <c r="AH4" s="44">
        <f t="shared" si="12"/>
        <v>0.32800000000000001</v>
      </c>
      <c r="AI4" s="43">
        <f t="shared" ref="AI4" si="19">IF(ISERROR(U4*AH4),"",U4*AH4)</f>
        <v>3.74248</v>
      </c>
      <c r="AJ4" s="43">
        <f t="shared" si="0"/>
        <v>17.969042692307692</v>
      </c>
      <c r="AK4" s="44">
        <v>0.01</v>
      </c>
      <c r="AL4" s="43">
        <f t="shared" si="1"/>
        <v>0.2225</v>
      </c>
      <c r="AM4" s="44"/>
      <c r="AN4" s="43">
        <f t="shared" si="2"/>
        <v>0</v>
      </c>
      <c r="AO4" s="44"/>
      <c r="AP4" s="43">
        <f t="shared" si="3"/>
        <v>0</v>
      </c>
      <c r="AQ4" s="44"/>
      <c r="AR4" s="43">
        <f t="shared" si="13"/>
        <v>0</v>
      </c>
      <c r="AS4" s="33" t="s">
        <v>68</v>
      </c>
      <c r="AT4" s="44">
        <v>5.5E-2</v>
      </c>
      <c r="AU4" s="43">
        <f t="shared" si="4"/>
        <v>1.2237500000000001</v>
      </c>
      <c r="AV4" s="43"/>
      <c r="AW4" s="44"/>
      <c r="AX4" s="43">
        <f t="shared" si="14"/>
        <v>0</v>
      </c>
      <c r="AY4" s="43"/>
      <c r="AZ4" s="44"/>
      <c r="BA4" s="43">
        <f t="shared" si="15"/>
        <v>0</v>
      </c>
      <c r="BB4" s="43">
        <f t="shared" si="5"/>
        <v>1.44625</v>
      </c>
      <c r="BC4" s="43">
        <f t="shared" si="6"/>
        <v>19.415292692307691</v>
      </c>
      <c r="BD4" s="9">
        <f t="shared" si="7"/>
        <v>0.12740257562662063</v>
      </c>
      <c r="BE4" s="38">
        <v>22.25</v>
      </c>
      <c r="BF4" s="38">
        <v>42.99</v>
      </c>
      <c r="BG4" s="9">
        <f t="shared" si="16"/>
        <v>0.48243777622702955</v>
      </c>
      <c r="BH4" s="45"/>
      <c r="BI4" s="43">
        <f t="shared" si="17"/>
        <v>0</v>
      </c>
      <c r="BJ4" s="43">
        <f t="shared" si="18"/>
        <v>0</v>
      </c>
    </row>
  </sheetData>
  <protectedRanges>
    <protectedRange sqref="AQ1:AR1 AV1 AY1 L2:N4 A2:J4 P2:P4" name="Range1_2"/>
    <protectedRange sqref="K2:K4" name="Range1_1_1"/>
    <protectedRange sqref="Q2:V4" name="Range1_4"/>
    <protectedRange sqref="BF2:BH4 W2:BD4" name="Range1_2_1"/>
    <protectedRange sqref="O2:O4" name="Range1_13"/>
  </protectedRange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[1]ValueSelection!#REF!</xm:f>
          </x14:formula1>
          <xm:sqref>F2:F4</xm:sqref>
        </x14:dataValidation>
        <x14:dataValidation type="list" allowBlank="1" showInputMessage="1" showErrorMessage="1">
          <x14:formula1>
            <xm:f>[1]ValueSelection!#REF!</xm:f>
          </x14:formula1>
          <xm:sqref>E2:E4</xm:sqref>
        </x14:dataValidation>
        <x14:dataValidation type="list" allowBlank="1" showInputMessage="1" showErrorMessage="1">
          <x14:formula1>
            <xm:f>[1]ValueSelection!#REF!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2026-02-05T05:24:44Z</dcterms:modified>
</cp:coreProperties>
</file>