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1" i="1" l="1"/>
  <c r="AU31" i="1"/>
  <c r="AR31" i="1"/>
  <c r="AP31" i="1"/>
  <c r="AN31" i="1"/>
  <c r="AL31" i="1"/>
  <c r="AI31" i="1"/>
  <c r="AD31" i="1"/>
  <c r="AF31" i="1" s="1"/>
  <c r="AJ31" i="1" s="1"/>
  <c r="AB31" i="1"/>
  <c r="BB30" i="1"/>
  <c r="AU30" i="1"/>
  <c r="AR30" i="1"/>
  <c r="AP30" i="1"/>
  <c r="AN30" i="1"/>
  <c r="AL30" i="1"/>
  <c r="AI30" i="1"/>
  <c r="AB30" i="1"/>
  <c r="AD30" i="1" s="1"/>
  <c r="AF30" i="1" s="1"/>
  <c r="BB29" i="1"/>
  <c r="AU29" i="1"/>
  <c r="AR29" i="1"/>
  <c r="AP29" i="1"/>
  <c r="AN29" i="1"/>
  <c r="AL29" i="1"/>
  <c r="AI29" i="1"/>
  <c r="AB29" i="1"/>
  <c r="AD29" i="1" s="1"/>
  <c r="AF29" i="1" s="1"/>
  <c r="BB28" i="1"/>
  <c r="AU28" i="1"/>
  <c r="AR28" i="1"/>
  <c r="AP28" i="1"/>
  <c r="AN28" i="1"/>
  <c r="AL28" i="1"/>
  <c r="AI28" i="1"/>
  <c r="AB28" i="1"/>
  <c r="AD28" i="1" s="1"/>
  <c r="AF28" i="1" s="1"/>
  <c r="BB27" i="1"/>
  <c r="AU27" i="1"/>
  <c r="AR27" i="1"/>
  <c r="AP27" i="1"/>
  <c r="AN27" i="1"/>
  <c r="AL27" i="1"/>
  <c r="AI27" i="1"/>
  <c r="AD27" i="1"/>
  <c r="AF27" i="1" s="1"/>
  <c r="AB27" i="1"/>
  <c r="BB26" i="1"/>
  <c r="AU26" i="1"/>
  <c r="AR26" i="1"/>
  <c r="AP26" i="1"/>
  <c r="AN26" i="1"/>
  <c r="AL26" i="1"/>
  <c r="AV26" i="1" s="1"/>
  <c r="AI26" i="1"/>
  <c r="AB26" i="1"/>
  <c r="AD26" i="1" s="1"/>
  <c r="AF26" i="1" s="1"/>
  <c r="BB25" i="1"/>
  <c r="AU25" i="1"/>
  <c r="AR25" i="1"/>
  <c r="AP25" i="1"/>
  <c r="AN25" i="1"/>
  <c r="AL25" i="1"/>
  <c r="AV25" i="1" s="1"/>
  <c r="AI25" i="1"/>
  <c r="AB25" i="1"/>
  <c r="AD25" i="1" s="1"/>
  <c r="AF25" i="1" s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V23" i="1" s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B21" i="1"/>
  <c r="AD21" i="1" s="1"/>
  <c r="AF21" i="1" s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B18" i="1"/>
  <c r="AD18" i="1" s="1"/>
  <c r="AF18" i="1" s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B15" i="1"/>
  <c r="AD15" i="1" s="1"/>
  <c r="AF15" i="1" s="1"/>
  <c r="AJ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AJ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2" i="1" s="1"/>
  <c r="AJ18" i="1" l="1"/>
  <c r="AJ19" i="1"/>
  <c r="AJ23" i="1"/>
  <c r="AJ24" i="1"/>
  <c r="AV20" i="1"/>
  <c r="AV3" i="1"/>
  <c r="AW3" i="1" s="1"/>
  <c r="AJ5" i="1"/>
  <c r="AJ6" i="1"/>
  <c r="AW6" i="1" s="1"/>
  <c r="AV7" i="1"/>
  <c r="AV8" i="1"/>
  <c r="AV10" i="1"/>
  <c r="AV4" i="1"/>
  <c r="AJ7" i="1"/>
  <c r="AV6" i="1"/>
  <c r="AJ9" i="1"/>
  <c r="AV11" i="1"/>
  <c r="AW11" i="1" s="1"/>
  <c r="AV13" i="1"/>
  <c r="AV14" i="1"/>
  <c r="AJ20" i="1"/>
  <c r="AW20" i="1" s="1"/>
  <c r="BA20" i="1" s="1"/>
  <c r="AJ21" i="1"/>
  <c r="AJ22" i="1"/>
  <c r="AV24" i="1"/>
  <c r="AV27" i="1"/>
  <c r="AV29" i="1"/>
  <c r="AV30" i="1"/>
  <c r="AW10" i="1"/>
  <c r="BA10" i="1" s="1"/>
  <c r="AV12" i="1"/>
  <c r="AV15" i="1"/>
  <c r="AW15" i="1" s="1"/>
  <c r="AV17" i="1"/>
  <c r="AV18" i="1"/>
  <c r="AW18" i="1" s="1"/>
  <c r="AW23" i="1"/>
  <c r="AJ25" i="1"/>
  <c r="AW25" i="1" s="1"/>
  <c r="AX25" i="1" s="1"/>
  <c r="AJ26" i="1"/>
  <c r="AW26" i="1" s="1"/>
  <c r="AX26" i="1" s="1"/>
  <c r="AV28" i="1"/>
  <c r="AV31" i="1"/>
  <c r="AW31" i="1" s="1"/>
  <c r="AV9" i="1"/>
  <c r="AJ12" i="1"/>
  <c r="AW12" i="1" s="1"/>
  <c r="AX12" i="1" s="1"/>
  <c r="AJ13" i="1"/>
  <c r="AW13" i="1" s="1"/>
  <c r="AX13" i="1" s="1"/>
  <c r="AJ14" i="1"/>
  <c r="AV16" i="1"/>
  <c r="AV19" i="1"/>
  <c r="AW19" i="1" s="1"/>
  <c r="AV21" i="1"/>
  <c r="AV22" i="1"/>
  <c r="AW22" i="1" s="1"/>
  <c r="AJ27" i="1"/>
  <c r="AJ28" i="1"/>
  <c r="AJ29" i="1"/>
  <c r="AJ30" i="1"/>
  <c r="AW30" i="1" s="1"/>
  <c r="AX30" i="1" s="1"/>
  <c r="AJ4" i="1"/>
  <c r="AV5" i="1"/>
  <c r="AJ8" i="1"/>
  <c r="AW16" i="1"/>
  <c r="AW17" i="1"/>
  <c r="AV2" i="1"/>
  <c r="AW2" i="1" s="1"/>
  <c r="BA23" i="1"/>
  <c r="AX23" i="1"/>
  <c r="BA26" i="1"/>
  <c r="AW7" i="1"/>
  <c r="BA12" i="1"/>
  <c r="BA30" i="1"/>
  <c r="AW29" i="1" l="1"/>
  <c r="AX29" i="1" s="1"/>
  <c r="AW21" i="1"/>
  <c r="AW24" i="1"/>
  <c r="AW8" i="1"/>
  <c r="BA8" i="1" s="1"/>
  <c r="AW14" i="1"/>
  <c r="BA31" i="1"/>
  <c r="AX31" i="1"/>
  <c r="BA15" i="1"/>
  <c r="AX15" i="1"/>
  <c r="BA29" i="1"/>
  <c r="AW9" i="1"/>
  <c r="BA9" i="1" s="1"/>
  <c r="AW5" i="1"/>
  <c r="BA5" i="1" s="1"/>
  <c r="BA25" i="1"/>
  <c r="AW4" i="1"/>
  <c r="BA13" i="1"/>
  <c r="AW28" i="1"/>
  <c r="AX10" i="1"/>
  <c r="BA19" i="1"/>
  <c r="AX19" i="1"/>
  <c r="BA11" i="1"/>
  <c r="AX11" i="1"/>
  <c r="AW27" i="1"/>
  <c r="AX20" i="1"/>
  <c r="AX2" i="1"/>
  <c r="BA2" i="1"/>
  <c r="BA22" i="1"/>
  <c r="AX22" i="1"/>
  <c r="BA18" i="1"/>
  <c r="AX18" i="1"/>
  <c r="BA4" i="1"/>
  <c r="AX4" i="1"/>
  <c r="BA3" i="1"/>
  <c r="AX3" i="1"/>
  <c r="BA24" i="1"/>
  <c r="AX24" i="1"/>
  <c r="AX21" i="1"/>
  <c r="BA21" i="1"/>
  <c r="AX17" i="1"/>
  <c r="BA17" i="1"/>
  <c r="AX9" i="1"/>
  <c r="BA16" i="1"/>
  <c r="AX16" i="1"/>
  <c r="AX6" i="1"/>
  <c r="BA6" i="1"/>
  <c r="BA7" i="1"/>
  <c r="AX7" i="1"/>
  <c r="AX8" i="1" l="1"/>
  <c r="AX5" i="1"/>
  <c r="BA14" i="1"/>
  <c r="AX14" i="1"/>
  <c r="AX28" i="1"/>
  <c r="BA28" i="1"/>
  <c r="BA27" i="1"/>
  <c r="AX2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<sst xmlns="http://schemas.openxmlformats.org/spreadsheetml/2006/main" count="474" uniqueCount="140">
  <si>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</si>
  <si>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</si>
  <si>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</si>
  <si>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</si>
  <si>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</si>
  <si>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</si>
  <si>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</si>
  <si>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</si>
  <si>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</si>
  <si>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</si>
  <si>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  <phoneticPr fontId="5" type="noConversion"/>
  </si>
  <si>
    <t>Material-Short</t>
  </si>
  <si>
    <t>Size/Spec.</t>
  </si>
  <si>
    <t>Color</t>
  </si>
  <si>
    <t>Trim</t>
  </si>
  <si>
    <t>Item No</t>
    <phoneticPr fontId="5" type="noConversion"/>
  </si>
  <si>
    <t>UPC</t>
    <phoneticPr fontId="5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</si>
  <si>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</si>
  <si>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</si>
  <si>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</si>
  <si>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</si>
  <si>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</si>
  <si>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</si>
  <si>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</si>
  <si>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</si>
  <si>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</si>
  <si>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</si>
  <si>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</si>
  <si>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</si>
  <si>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</si>
  <si>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</si>
  <si>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</si>
  <si>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</si>
  <si>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</si>
  <si>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</si>
  <si>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</si>
  <si>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</si>
  <si>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</si>
  <si>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</si>
  <si>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</si>
  <si>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</si>
  <si>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</si>
  <si>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</si>
  <si>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</si>
  <si>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</si>
  <si>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</si>
  <si>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</si>
  <si>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</si>
  <si>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</si>
  <si>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</si>
  <si>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</si>
  <si>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</si>
  <si>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</si>
  <si>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</si>
  <si>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</si>
  <si>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</si>
  <si>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</si>
  <si>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5" type="noConversion"/>
  </si>
  <si>
    <t>100% polyester 80gsm Microfiber Cooling Sheets</t>
    <phoneticPr fontId="5" type="noConversion"/>
  </si>
  <si>
    <t>T Cooling Sheets</t>
    <phoneticPr fontId="5" type="noConversion"/>
  </si>
  <si>
    <t>TWIN: 66X96"/20x30"(2)/39X75"+12"</t>
  </si>
  <si>
    <t>Set</t>
  </si>
  <si>
    <t>Normal</t>
  </si>
  <si>
    <t>6302.32.2040</t>
  </si>
  <si>
    <t>TXL Cooling Sheets</t>
    <phoneticPr fontId="5" type="noConversion"/>
  </si>
  <si>
    <t>TWIN XL  66X96"/20x30"(2)/39X80"+12"</t>
  </si>
  <si>
    <t>F Cooling Sheets</t>
    <phoneticPr fontId="5" type="noConversion"/>
  </si>
  <si>
    <t>FULL: 81X96"/20x30"(4)/54X75"+12"</t>
  </si>
  <si>
    <t>Q Cooling Sheets</t>
    <phoneticPr fontId="5" type="noConversion"/>
  </si>
  <si>
    <t>QUEEN: 90x102"/20x30"(4)/60x80"+12"</t>
  </si>
  <si>
    <t>K Cooling Sheets</t>
    <phoneticPr fontId="5" type="noConversion"/>
  </si>
  <si>
    <t>KING: 108x102"/20x40"(4)/78x80"+12"</t>
  </si>
  <si>
    <t>CK Cooling Sheets</t>
    <phoneticPr fontId="5" type="noConversion"/>
  </si>
  <si>
    <t>CKING: 108x102"/20x40"(4)/72x84"+12"</t>
  </si>
  <si>
    <t>Serta Perfect Cool</t>
    <phoneticPr fontId="5" type="noConversion"/>
  </si>
  <si>
    <t>T Cooling Sheets</t>
    <phoneticPr fontId="5" type="noConversion"/>
  </si>
  <si>
    <t>100% polyester 80gsm Microfiber Cooling Sheets</t>
    <phoneticPr fontId="5" type="noConversion"/>
  </si>
  <si>
    <t>Serta Perfect Cool</t>
    <phoneticPr fontId="5" type="noConversion"/>
  </si>
  <si>
    <t>100% polyester sheets, cooling topical treatment, VZB packaging, Z hem</t>
    <phoneticPr fontId="5" type="noConversion"/>
  </si>
  <si>
    <t>100% polyester, Solid</t>
    <phoneticPr fontId="5" type="noConversion"/>
  </si>
  <si>
    <t>TXL Cooling Sheets</t>
    <phoneticPr fontId="5" type="noConversion"/>
  </si>
  <si>
    <t>FXL Cooling Sheets</t>
    <phoneticPr fontId="5" type="noConversion"/>
  </si>
  <si>
    <t>FULL XL  81X96"/20x30"(4)/54X80"+12"</t>
  </si>
  <si>
    <t>100% polyester sheets, cooling topical treatment, VZB packaging, Z hem</t>
    <phoneticPr fontId="5" type="noConversion"/>
  </si>
  <si>
    <t>Serta Perfect Cool</t>
    <phoneticPr fontId="5" type="noConversion"/>
  </si>
  <si>
    <t>100% polyester, Solid</t>
    <phoneticPr fontId="5" type="noConversion"/>
  </si>
  <si>
    <t>100% polyester, Solid</t>
    <phoneticPr fontId="5" type="noConversion"/>
  </si>
  <si>
    <t>Sargasso Sea</t>
    <phoneticPr fontId="5" type="noConversion"/>
  </si>
  <si>
    <t>SH20-1014</t>
    <phoneticPr fontId="5" type="noConversion"/>
  </si>
  <si>
    <t>SH20-1015</t>
  </si>
  <si>
    <t>SH20-1016</t>
  </si>
  <si>
    <t>Sargasso Sea</t>
    <phoneticPr fontId="5" type="noConversion"/>
  </si>
  <si>
    <t>SH20-1017</t>
  </si>
  <si>
    <t>SH20-1018</t>
  </si>
  <si>
    <t>SH20-1019</t>
  </si>
  <si>
    <t>SH20-1020</t>
  </si>
  <si>
    <t>100% polyester 80gsm Microfiber Cooling Pillowcases</t>
    <phoneticPr fontId="5" type="noConversion"/>
  </si>
  <si>
    <t>STD Cooling Pillowcases</t>
    <phoneticPr fontId="5" type="noConversion"/>
  </si>
  <si>
    <t>100% polyester sheets, cooling topical treatment, VZB packaging, Z hem</t>
    <phoneticPr fontId="5" type="noConversion"/>
  </si>
  <si>
    <t>SPC: 20x30"(2)</t>
  </si>
  <si>
    <t>SH21-1021</t>
    <phoneticPr fontId="5" type="noConversion"/>
  </si>
  <si>
    <t>Pair</t>
  </si>
  <si>
    <t>K Cooling Pillowcases</t>
    <phoneticPr fontId="5" type="noConversion"/>
  </si>
  <si>
    <t>KPC: 20x40"(2)</t>
  </si>
  <si>
    <t>SH21-1022</t>
  </si>
  <si>
    <t>Lily Pad</t>
    <phoneticPr fontId="5" type="noConversion"/>
  </si>
  <si>
    <t>SH20-1023</t>
    <phoneticPr fontId="5" type="noConversion"/>
  </si>
  <si>
    <t>TXL Cooling Sheets</t>
    <phoneticPr fontId="5" type="noConversion"/>
  </si>
  <si>
    <t>SH20-1024</t>
  </si>
  <si>
    <t>Lily Pad</t>
    <phoneticPr fontId="5" type="noConversion"/>
  </si>
  <si>
    <t>SH20-1025</t>
  </si>
  <si>
    <t>SH20-1026</t>
  </si>
  <si>
    <t>100% polyester, Solid</t>
    <phoneticPr fontId="5" type="noConversion"/>
  </si>
  <si>
    <t>SH20-1027</t>
  </si>
  <si>
    <t>Lily Pad</t>
    <phoneticPr fontId="5" type="noConversion"/>
  </si>
  <si>
    <t>SH20-1028</t>
  </si>
  <si>
    <t>CK Cooling Sheets</t>
    <phoneticPr fontId="5" type="noConversion"/>
  </si>
  <si>
    <t>SH20-1029</t>
  </si>
  <si>
    <t>SH21-1030</t>
    <phoneticPr fontId="5" type="noConversion"/>
  </si>
  <si>
    <t>SH21-1031</t>
  </si>
  <si>
    <t>100% polyester 80gsm Microfiber Cooling Sheets</t>
    <phoneticPr fontId="5" type="noConversion"/>
  </si>
  <si>
    <t>Rose Smoke</t>
    <phoneticPr fontId="5" type="noConversion"/>
  </si>
  <si>
    <t>SH20-1032</t>
    <phoneticPr fontId="5" type="noConversion"/>
  </si>
  <si>
    <t>SH20-1033</t>
  </si>
  <si>
    <t>100% polyester sheets, cooling topical treatment, VZB packaging, Z hem</t>
    <phoneticPr fontId="5" type="noConversion"/>
  </si>
  <si>
    <t>SH20-1034</t>
  </si>
  <si>
    <t>SH20-1035</t>
  </si>
  <si>
    <t>100% polyester sheets, cooling topical treatment, VZB packaging, Z hem</t>
    <phoneticPr fontId="5" type="noConversion"/>
  </si>
  <si>
    <t>Rose Smoke</t>
    <phoneticPr fontId="5" type="noConversion"/>
  </si>
  <si>
    <t>SH20-1036</t>
  </si>
  <si>
    <t>SH20-1037</t>
  </si>
  <si>
    <t>SH20-1038</t>
  </si>
  <si>
    <t>SH21-1039</t>
    <phoneticPr fontId="5" type="noConversion"/>
  </si>
  <si>
    <t>100% polyester 80gsm Microfiber Cooling Pillowcases</t>
    <phoneticPr fontId="5" type="noConversion"/>
  </si>
  <si>
    <t>SH21-1040</t>
  </si>
  <si>
    <t>Alloy</t>
  </si>
  <si>
    <t>SH20-1041</t>
    <phoneticPr fontId="5" type="noConversion"/>
  </si>
  <si>
    <t xml:space="preserve">Lunar Rock </t>
  </si>
  <si>
    <t>SH20-1042</t>
  </si>
  <si>
    <t>SH20-1043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</si>
</sst>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  <numFmt numFmtId="183" formatCode="#,##0.00_);\(#,##0.00\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1" fillId="5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182" fontId="9" fillId="5" borderId="2" xfId="4" applyNumberFormat="1" applyFont="1" applyFill="1" applyBorder="1" applyAlignment="1"/>
    <xf numFmtId="0" fontId="1" fillId="0" borderId="0" xfId="1"/>
    <xf numFmtId="0" fontId="6" fillId="9" borderId="2" xfId="5" applyFill="1" applyBorder="1" applyAlignment="1">
      <alignment wrapText="1"/>
    </xf>
    <xf numFmtId="183" fontId="6" fillId="9" borderId="2" xfId="5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7">
    <cellStyle name="Currency_JCP 75 grams MF sheet set 04072011 hellen 2" xfId="6"/>
    <cellStyle name="Normal 2" xfId="1"/>
    <cellStyle name="Normal 2 18 2" xfId="2"/>
    <cellStyle name="Normal_2010 NY-showroom sheet set for JCP 0330" xfId="5"/>
    <cellStyle name="Percent 2" xfId="3"/>
    <cellStyle name="常规" xfId="0" builtinId="0"/>
    <cellStyle name="货币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erta%2080gsm%20Microfiber%20Cooling%20Sheet%20Set%20Commitment-%20&#24314;it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1"/>
  <sheetViews>
    <sheetView tabSelected="1" topLeftCell="I1" zoomScale="80" zoomScaleNormal="80" workbookViewId="0">
      <selection activeCell="K14" sqref="K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7.140625" style="2" customWidth="1"/>
    <col min="6" max="6" width="19.5703125" style="2" customWidth="1"/>
    <col min="7" max="7" width="15.5703125" style="2" customWidth="1"/>
    <col min="8" max="8" width="17.7109375" style="2" customWidth="1"/>
    <col min="9" max="9" width="46.85546875" style="2" customWidth="1"/>
    <col min="10" max="10" width="22.5703125" style="2" customWidth="1"/>
    <col min="11" max="11" width="71" style="2" customWidth="1"/>
    <col min="12" max="12" width="22.7109375" style="2" customWidth="1"/>
    <col min="13" max="13" width="41.7109375" style="2" customWidth="1"/>
    <col min="14" max="14" width="30.140625" style="2" customWidth="1"/>
    <col min="15" max="15" width="7.28515625" style="2" customWidth="1"/>
    <col min="16" max="17" width="21.4257812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9" customWidth="1"/>
    <col min="24" max="24" width="8.7109375" style="49" customWidth="1"/>
    <col min="25" max="25" width="7.140625" style="49" customWidth="1"/>
    <col min="26" max="26" width="9" style="52" customWidth="1"/>
    <col min="27" max="27" width="6.28515625" style="50" customWidth="1"/>
    <col min="28" max="28" width="10" style="51" customWidth="1"/>
    <col min="29" max="29" width="10" style="52" customWidth="1"/>
    <col min="30" max="30" width="9.85546875" style="50" customWidth="1"/>
    <col min="31" max="31" width="7.85546875" style="2" customWidth="1"/>
    <col min="32" max="32" width="8.85546875" style="3" customWidth="1"/>
    <col min="33" max="33" width="14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6" customFormat="1" x14ac:dyDescent="0.25">
      <c r="A2" s="26"/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74</v>
      </c>
      <c r="I2" s="27" t="s">
        <v>58</v>
      </c>
      <c r="J2" s="27" t="s">
        <v>75</v>
      </c>
      <c r="K2" s="26" t="s">
        <v>78</v>
      </c>
      <c r="L2" s="29" t="s">
        <v>79</v>
      </c>
      <c r="M2" s="27" t="s">
        <v>60</v>
      </c>
      <c r="N2" s="27" t="s">
        <v>87</v>
      </c>
      <c r="O2" s="27"/>
      <c r="P2" s="30" t="s">
        <v>88</v>
      </c>
      <c r="Q2" s="30"/>
      <c r="R2" s="27"/>
      <c r="S2" s="27" t="s">
        <v>61</v>
      </c>
      <c r="T2" s="31"/>
      <c r="U2" s="32">
        <v>3.42</v>
      </c>
      <c r="V2" s="27" t="s">
        <v>62</v>
      </c>
      <c r="W2" s="33">
        <v>25</v>
      </c>
      <c r="X2" s="33">
        <v>20</v>
      </c>
      <c r="Y2" s="33">
        <v>19</v>
      </c>
      <c r="Z2" s="34">
        <v>4.26</v>
      </c>
      <c r="AA2" s="35">
        <v>4</v>
      </c>
      <c r="AB2" s="36">
        <f>IF(W2="","",W2*X2*Y2/1000000)</f>
        <v>9.4999999999999998E-3</v>
      </c>
      <c r="AC2" s="34">
        <v>65</v>
      </c>
      <c r="AD2" s="37">
        <f>IF(AA2="","",AC2/AB2*AA2)</f>
        <v>27368.42105263158</v>
      </c>
      <c r="AE2" s="38">
        <v>3500</v>
      </c>
      <c r="AF2" s="39">
        <f>IF(ISERROR(AE2/AD2),"",AE2/AD2)</f>
        <v>0.12788461538461537</v>
      </c>
      <c r="AG2" s="27" t="s">
        <v>63</v>
      </c>
      <c r="AH2" s="40">
        <v>0.314</v>
      </c>
      <c r="AI2" s="39">
        <f>IF(ISERROR(U2*AH2),"",U2*AH2)</f>
        <v>1.0738799999999999</v>
      </c>
      <c r="AJ2" s="39">
        <f>IF(ISERROR(U2+AF2+AI2),"",U2+AF2+AI2)</f>
        <v>4.621764615384615</v>
      </c>
      <c r="AK2" s="41">
        <v>0</v>
      </c>
      <c r="AL2" s="39">
        <f t="shared" ref="AL2:AL10" si="0">IF(ISERROR(AY2*AK2),"",AY2*AK2)</f>
        <v>0</v>
      </c>
      <c r="AM2" s="41">
        <v>0</v>
      </c>
      <c r="AN2" s="39">
        <f t="shared" ref="AN2:AN10" si="1">IF(ISERROR(AY2*AM2),"",AY2*AM2)</f>
        <v>0</v>
      </c>
      <c r="AO2" s="41">
        <v>5.5E-2</v>
      </c>
      <c r="AP2" s="39">
        <f>IF(ISERROR(AY2*AO2),"",AY2*AO2)</f>
        <v>0.38445000000000001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0.38445000000000001</v>
      </c>
      <c r="AW2" s="43">
        <f>IF(ISERROR(AJ2+AV2),"",AJ2+AV2)</f>
        <v>5.0062146153846152</v>
      </c>
      <c r="AX2" s="44">
        <f t="shared" ref="AX2:AX10" si="2">IF(ISERROR((AY2-AW2)/AY2),"",(AY2-AW2)/AY2)</f>
        <v>0.28380334543853863</v>
      </c>
      <c r="AY2" s="45">
        <v>6.99</v>
      </c>
      <c r="AZ2" s="35"/>
      <c r="BA2" s="39">
        <f t="shared" ref="BA2:BA10" si="3">IF(ISERROR(AW2*AZ2),"",AW2*AZ2)</f>
        <v>0</v>
      </c>
      <c r="BB2" s="39">
        <f t="shared" ref="BB2:BB10" si="4">IF(ISERROR(AY2*AZ2),"",AY2*AZ2)</f>
        <v>0</v>
      </c>
    </row>
    <row r="3" spans="1:54" s="46" customFormat="1" x14ac:dyDescent="0.25">
      <c r="A3" s="26"/>
      <c r="B3" s="27"/>
      <c r="C3" s="27"/>
      <c r="D3" s="27"/>
      <c r="E3" s="27" t="s">
        <v>54</v>
      </c>
      <c r="F3" s="27" t="s">
        <v>55</v>
      </c>
      <c r="G3" s="27" t="s">
        <v>56</v>
      </c>
      <c r="H3" s="28" t="s">
        <v>57</v>
      </c>
      <c r="I3" s="27" t="s">
        <v>58</v>
      </c>
      <c r="J3" s="27" t="s">
        <v>64</v>
      </c>
      <c r="K3" s="26" t="s">
        <v>78</v>
      </c>
      <c r="L3" s="29" t="s">
        <v>79</v>
      </c>
      <c r="M3" s="27" t="s">
        <v>65</v>
      </c>
      <c r="N3" s="27" t="s">
        <v>87</v>
      </c>
      <c r="O3" s="27"/>
      <c r="P3" s="30" t="s">
        <v>89</v>
      </c>
      <c r="Q3" s="30"/>
      <c r="R3" s="27"/>
      <c r="S3" s="27" t="s">
        <v>61</v>
      </c>
      <c r="T3" s="31"/>
      <c r="U3" s="32">
        <v>3.42</v>
      </c>
      <c r="V3" s="27" t="s">
        <v>62</v>
      </c>
      <c r="W3" s="33">
        <v>25</v>
      </c>
      <c r="X3" s="33">
        <v>20</v>
      </c>
      <c r="Y3" s="33">
        <v>19</v>
      </c>
      <c r="Z3" s="34">
        <v>4.26</v>
      </c>
      <c r="AA3" s="35">
        <v>4</v>
      </c>
      <c r="AB3" s="36">
        <f>IF(W3="","",W3*X3*Y3/1000000)</f>
        <v>9.4999999999999998E-3</v>
      </c>
      <c r="AC3" s="34">
        <v>65</v>
      </c>
      <c r="AD3" s="37">
        <f>IF(AA3="","",AC3/AB3*AA3)</f>
        <v>27368.42105263158</v>
      </c>
      <c r="AE3" s="38">
        <v>3500</v>
      </c>
      <c r="AF3" s="39">
        <f>IF(ISERROR(AE3/AD3),"",AE3/AD3)</f>
        <v>0.12788461538461537</v>
      </c>
      <c r="AG3" s="27" t="s">
        <v>63</v>
      </c>
      <c r="AH3" s="40">
        <v>0.314</v>
      </c>
      <c r="AI3" s="39">
        <f>IF(ISERROR(U3*AH3),"",U3*AH3)</f>
        <v>1.0738799999999999</v>
      </c>
      <c r="AJ3" s="39">
        <f>IF(ISERROR(U3+AF3+AI3),"",U3+AF3+AI3)</f>
        <v>4.621764615384615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5.5E-2</v>
      </c>
      <c r="AP3" s="39">
        <f>IF(ISERROR(AY3*AO3),"",AY3*AO3)</f>
        <v>0.38445000000000001</v>
      </c>
      <c r="AQ3" s="41">
        <v>0</v>
      </c>
      <c r="AR3" s="39">
        <f>IF(ISERROR(U3*AQ3),"",U3*AQ3)</f>
        <v>0</v>
      </c>
      <c r="AS3" s="42">
        <v>0</v>
      </c>
      <c r="AT3" s="41">
        <v>0</v>
      </c>
      <c r="AU3" s="39">
        <f>IF(ISERROR(AY3*AT3),"",AY3*AT3)</f>
        <v>0</v>
      </c>
      <c r="AV3" s="39">
        <f>IF(ISERROR(AL3+AN3+AP3+AR3+AU3),"",AL3+AN3+AP3+AR3+AU3)</f>
        <v>0.38445000000000001</v>
      </c>
      <c r="AW3" s="43">
        <f>IF(ISERROR(AJ3+AV3),"",AJ3+AV3)</f>
        <v>5.0062146153846152</v>
      </c>
      <c r="AX3" s="44">
        <f t="shared" si="2"/>
        <v>0.28380334543853863</v>
      </c>
      <c r="AY3" s="45">
        <v>6.99</v>
      </c>
      <c r="AZ3" s="35"/>
      <c r="BA3" s="39">
        <f t="shared" si="3"/>
        <v>0</v>
      </c>
      <c r="BB3" s="39">
        <f t="shared" si="4"/>
        <v>0</v>
      </c>
    </row>
    <row r="4" spans="1:54" s="46" customFormat="1" x14ac:dyDescent="0.25">
      <c r="A4" s="26"/>
      <c r="B4" s="27"/>
      <c r="C4" s="27"/>
      <c r="D4" s="27"/>
      <c r="E4" s="27" t="s">
        <v>54</v>
      </c>
      <c r="F4" s="27" t="s">
        <v>55</v>
      </c>
      <c r="G4" s="27" t="s">
        <v>56</v>
      </c>
      <c r="H4" s="28" t="s">
        <v>57</v>
      </c>
      <c r="I4" s="27" t="s">
        <v>58</v>
      </c>
      <c r="J4" s="27" t="s">
        <v>66</v>
      </c>
      <c r="K4" s="26" t="s">
        <v>83</v>
      </c>
      <c r="L4" s="29" t="s">
        <v>79</v>
      </c>
      <c r="M4" s="27" t="s">
        <v>67</v>
      </c>
      <c r="N4" s="27" t="s">
        <v>87</v>
      </c>
      <c r="O4" s="27"/>
      <c r="P4" s="30" t="s">
        <v>90</v>
      </c>
      <c r="Q4" s="30"/>
      <c r="R4" s="27"/>
      <c r="S4" s="27" t="s">
        <v>61</v>
      </c>
      <c r="T4" s="31"/>
      <c r="U4" s="32">
        <v>4.4000000000000004</v>
      </c>
      <c r="V4" s="27" t="s">
        <v>62</v>
      </c>
      <c r="W4" s="33">
        <v>25</v>
      </c>
      <c r="X4" s="33">
        <v>20</v>
      </c>
      <c r="Y4" s="33">
        <v>22</v>
      </c>
      <c r="Z4" s="34">
        <v>5.57</v>
      </c>
      <c r="AA4" s="35">
        <v>4</v>
      </c>
      <c r="AB4" s="36">
        <f t="shared" ref="AB4:AB10" si="5">IF(W4="","",W4*X4*Y4/1000000)</f>
        <v>1.0999999999999999E-2</v>
      </c>
      <c r="AC4" s="34">
        <v>65</v>
      </c>
      <c r="AD4" s="37">
        <f t="shared" ref="AD4:AD10" si="6">IF(AA4="","",AC4/AB4*AA4)</f>
        <v>23636.363636363636</v>
      </c>
      <c r="AE4" s="38">
        <v>3500</v>
      </c>
      <c r="AF4" s="39">
        <f t="shared" ref="AF4:AF10" si="7">IF(ISERROR(AE4/AD4),"",AE4/AD4)</f>
        <v>0.14807692307692308</v>
      </c>
      <c r="AG4" s="27" t="s">
        <v>63</v>
      </c>
      <c r="AH4" s="40">
        <v>0.314</v>
      </c>
      <c r="AI4" s="39">
        <f t="shared" ref="AI4:AI10" si="8">IF(ISERROR(U4*AH4),"",U4*AH4)</f>
        <v>1.3816000000000002</v>
      </c>
      <c r="AJ4" s="39">
        <f t="shared" ref="AJ4:AJ10" si="9">IF(ISERROR(U4+AF4+AI4),"",U4+AF4+AI4)</f>
        <v>5.929676923076924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5.5E-2</v>
      </c>
      <c r="AP4" s="39">
        <f t="shared" ref="AP4:AP10" si="10">IF(ISERROR(AY4*AO4),"",AY4*AO4)</f>
        <v>0.41304999999999997</v>
      </c>
      <c r="AQ4" s="41">
        <v>0</v>
      </c>
      <c r="AR4" s="39">
        <f t="shared" ref="AR4:AR10" si="11">IF(ISERROR(U4*AQ4),"",U4*AQ4)</f>
        <v>0</v>
      </c>
      <c r="AS4" s="42">
        <v>0</v>
      </c>
      <c r="AT4" s="41">
        <v>0</v>
      </c>
      <c r="AU4" s="39">
        <f t="shared" ref="AU4:AU10" si="12">IF(ISERROR(AY4*AT4),"",AY4*AT4)</f>
        <v>0</v>
      </c>
      <c r="AV4" s="39">
        <f t="shared" ref="AV4:AV10" si="13">IF(ISERROR(AL4+AN4+AP4+AR4+AU4),"",AL4+AN4+AP4+AR4+AU4)</f>
        <v>0.41304999999999997</v>
      </c>
      <c r="AW4" s="43">
        <f t="shared" ref="AW4:AW10" si="14">IF(ISERROR(AJ4+AV4),"",AJ4+AV4)</f>
        <v>6.3427269230769241</v>
      </c>
      <c r="AX4" s="44">
        <f t="shared" si="2"/>
        <v>0.15542917136126175</v>
      </c>
      <c r="AY4" s="45">
        <v>7.51</v>
      </c>
      <c r="AZ4" s="35"/>
      <c r="BA4" s="39">
        <f t="shared" si="3"/>
        <v>0</v>
      </c>
      <c r="BB4" s="39">
        <f t="shared" si="4"/>
        <v>0</v>
      </c>
    </row>
    <row r="5" spans="1:54" s="46" customFormat="1" x14ac:dyDescent="0.25">
      <c r="A5" s="26"/>
      <c r="B5" s="27"/>
      <c r="C5" s="27"/>
      <c r="D5" s="27"/>
      <c r="E5" s="27" t="s">
        <v>54</v>
      </c>
      <c r="F5" s="27" t="s">
        <v>55</v>
      </c>
      <c r="G5" s="27" t="s">
        <v>56</v>
      </c>
      <c r="H5" s="28" t="s">
        <v>57</v>
      </c>
      <c r="I5" s="27" t="s">
        <v>58</v>
      </c>
      <c r="J5" s="27" t="s">
        <v>81</v>
      </c>
      <c r="K5" s="26" t="s">
        <v>78</v>
      </c>
      <c r="L5" s="29" t="s">
        <v>79</v>
      </c>
      <c r="M5" s="27" t="s">
        <v>82</v>
      </c>
      <c r="N5" s="27" t="s">
        <v>91</v>
      </c>
      <c r="O5" s="27"/>
      <c r="P5" s="30" t="s">
        <v>92</v>
      </c>
      <c r="Q5" s="30"/>
      <c r="R5" s="27"/>
      <c r="S5" s="27" t="s">
        <v>61</v>
      </c>
      <c r="T5" s="31"/>
      <c r="U5" s="32">
        <v>4.4000000000000004</v>
      </c>
      <c r="V5" s="27" t="s">
        <v>62</v>
      </c>
      <c r="W5" s="33">
        <v>25</v>
      </c>
      <c r="X5" s="33">
        <v>20</v>
      </c>
      <c r="Y5" s="33">
        <v>22</v>
      </c>
      <c r="Z5" s="34">
        <v>5.57</v>
      </c>
      <c r="AA5" s="35">
        <v>4</v>
      </c>
      <c r="AB5" s="36">
        <f t="shared" si="5"/>
        <v>1.0999999999999999E-2</v>
      </c>
      <c r="AC5" s="34">
        <v>65</v>
      </c>
      <c r="AD5" s="37">
        <f t="shared" si="6"/>
        <v>23636.363636363636</v>
      </c>
      <c r="AE5" s="38">
        <v>3500</v>
      </c>
      <c r="AF5" s="39">
        <f t="shared" si="7"/>
        <v>0.14807692307692308</v>
      </c>
      <c r="AG5" s="27" t="s">
        <v>63</v>
      </c>
      <c r="AH5" s="40">
        <v>0.314</v>
      </c>
      <c r="AI5" s="39">
        <f t="shared" si="8"/>
        <v>1.3816000000000002</v>
      </c>
      <c r="AJ5" s="39">
        <f t="shared" si="9"/>
        <v>5.929676923076924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5.5E-2</v>
      </c>
      <c r="AP5" s="39">
        <f t="shared" si="10"/>
        <v>0.41304999999999997</v>
      </c>
      <c r="AQ5" s="41">
        <v>0</v>
      </c>
      <c r="AR5" s="39">
        <f t="shared" si="11"/>
        <v>0</v>
      </c>
      <c r="AS5" s="42">
        <v>0</v>
      </c>
      <c r="AT5" s="41">
        <v>0</v>
      </c>
      <c r="AU5" s="39">
        <f t="shared" si="12"/>
        <v>0</v>
      </c>
      <c r="AV5" s="39">
        <f t="shared" si="13"/>
        <v>0.41304999999999997</v>
      </c>
      <c r="AW5" s="43">
        <f t="shared" si="14"/>
        <v>6.3427269230769241</v>
      </c>
      <c r="AX5" s="44">
        <f t="shared" si="2"/>
        <v>0.15542917136126175</v>
      </c>
      <c r="AY5" s="45">
        <v>7.51</v>
      </c>
      <c r="AZ5" s="35"/>
      <c r="BA5" s="39">
        <f t="shared" si="3"/>
        <v>0</v>
      </c>
      <c r="BB5" s="39">
        <f t="shared" si="4"/>
        <v>0</v>
      </c>
    </row>
    <row r="6" spans="1:54" s="46" customFormat="1" x14ac:dyDescent="0.25">
      <c r="A6" s="26"/>
      <c r="B6" s="27"/>
      <c r="C6" s="27"/>
      <c r="D6" s="27"/>
      <c r="E6" s="27" t="s">
        <v>54</v>
      </c>
      <c r="F6" s="27" t="s">
        <v>55</v>
      </c>
      <c r="G6" s="27" t="s">
        <v>56</v>
      </c>
      <c r="H6" s="28" t="s">
        <v>57</v>
      </c>
      <c r="I6" s="27" t="s">
        <v>58</v>
      </c>
      <c r="J6" s="27" t="s">
        <v>68</v>
      </c>
      <c r="K6" s="26" t="s">
        <v>78</v>
      </c>
      <c r="L6" s="29" t="s">
        <v>79</v>
      </c>
      <c r="M6" s="27" t="s">
        <v>69</v>
      </c>
      <c r="N6" s="27" t="s">
        <v>87</v>
      </c>
      <c r="O6" s="27"/>
      <c r="P6" s="30" t="s">
        <v>93</v>
      </c>
      <c r="Q6" s="30"/>
      <c r="R6" s="27"/>
      <c r="S6" s="27" t="s">
        <v>61</v>
      </c>
      <c r="T6" s="31"/>
      <c r="U6" s="32">
        <v>4.7300000000000004</v>
      </c>
      <c r="V6" s="27" t="s">
        <v>62</v>
      </c>
      <c r="W6" s="33">
        <v>25</v>
      </c>
      <c r="X6" s="33">
        <v>20</v>
      </c>
      <c r="Y6" s="33">
        <v>26</v>
      </c>
      <c r="Z6" s="34">
        <v>6.13</v>
      </c>
      <c r="AA6" s="35">
        <v>4</v>
      </c>
      <c r="AB6" s="36">
        <f t="shared" si="5"/>
        <v>1.2999999999999999E-2</v>
      </c>
      <c r="AC6" s="34">
        <v>65</v>
      </c>
      <c r="AD6" s="37">
        <f t="shared" si="6"/>
        <v>20000</v>
      </c>
      <c r="AE6" s="38">
        <v>3500</v>
      </c>
      <c r="AF6" s="39">
        <f t="shared" si="7"/>
        <v>0.17499999999999999</v>
      </c>
      <c r="AG6" s="27" t="s">
        <v>63</v>
      </c>
      <c r="AH6" s="40">
        <v>0.314</v>
      </c>
      <c r="AI6" s="39">
        <f t="shared" si="8"/>
        <v>1.4852200000000002</v>
      </c>
      <c r="AJ6" s="39">
        <f t="shared" si="9"/>
        <v>6.3902200000000002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5.5E-2</v>
      </c>
      <c r="AP6" s="39">
        <f t="shared" si="10"/>
        <v>0.49114999999999998</v>
      </c>
      <c r="AQ6" s="41">
        <v>0</v>
      </c>
      <c r="AR6" s="39">
        <f t="shared" si="11"/>
        <v>0</v>
      </c>
      <c r="AS6" s="42">
        <v>0</v>
      </c>
      <c r="AT6" s="41">
        <v>0</v>
      </c>
      <c r="AU6" s="39">
        <f t="shared" si="12"/>
        <v>0</v>
      </c>
      <c r="AV6" s="39">
        <f t="shared" si="13"/>
        <v>0.49114999999999998</v>
      </c>
      <c r="AW6" s="43">
        <f t="shared" si="14"/>
        <v>6.8813700000000004</v>
      </c>
      <c r="AX6" s="44">
        <f t="shared" si="2"/>
        <v>0.2294098544232922</v>
      </c>
      <c r="AY6" s="45">
        <v>8.93</v>
      </c>
      <c r="AZ6" s="35"/>
      <c r="BA6" s="39">
        <f t="shared" si="3"/>
        <v>0</v>
      </c>
      <c r="BB6" s="39">
        <f t="shared" si="4"/>
        <v>0</v>
      </c>
    </row>
    <row r="7" spans="1:54" s="46" customFormat="1" x14ac:dyDescent="0.25">
      <c r="A7" s="26"/>
      <c r="B7" s="27"/>
      <c r="C7" s="27"/>
      <c r="D7" s="27"/>
      <c r="E7" s="27" t="s">
        <v>54</v>
      </c>
      <c r="F7" s="27" t="s">
        <v>55</v>
      </c>
      <c r="G7" s="27" t="s">
        <v>56</v>
      </c>
      <c r="H7" s="28" t="s">
        <v>74</v>
      </c>
      <c r="I7" s="27" t="s">
        <v>58</v>
      </c>
      <c r="J7" s="27" t="s">
        <v>70</v>
      </c>
      <c r="K7" s="26" t="s">
        <v>78</v>
      </c>
      <c r="L7" s="29" t="s">
        <v>79</v>
      </c>
      <c r="M7" s="27" t="s">
        <v>71</v>
      </c>
      <c r="N7" s="27" t="s">
        <v>87</v>
      </c>
      <c r="O7" s="27"/>
      <c r="P7" s="30" t="s">
        <v>94</v>
      </c>
      <c r="Q7" s="30"/>
      <c r="R7" s="27"/>
      <c r="S7" s="27" t="s">
        <v>61</v>
      </c>
      <c r="T7" s="31"/>
      <c r="U7" s="32">
        <v>5.51</v>
      </c>
      <c r="V7" s="27" t="s">
        <v>62</v>
      </c>
      <c r="W7" s="33">
        <v>25</v>
      </c>
      <c r="X7" s="33">
        <v>20</v>
      </c>
      <c r="Y7" s="33">
        <v>28.5</v>
      </c>
      <c r="Z7" s="34">
        <v>7.35</v>
      </c>
      <c r="AA7" s="35">
        <v>4</v>
      </c>
      <c r="AB7" s="36">
        <f t="shared" si="5"/>
        <v>1.4250000000000001E-2</v>
      </c>
      <c r="AC7" s="34">
        <v>65</v>
      </c>
      <c r="AD7" s="37">
        <f t="shared" si="6"/>
        <v>18245.614035087718</v>
      </c>
      <c r="AE7" s="38">
        <v>3500</v>
      </c>
      <c r="AF7" s="39">
        <f t="shared" si="7"/>
        <v>0.19182692307692309</v>
      </c>
      <c r="AG7" s="27" t="s">
        <v>63</v>
      </c>
      <c r="AH7" s="40">
        <v>0.314</v>
      </c>
      <c r="AI7" s="39">
        <f t="shared" si="8"/>
        <v>1.73014</v>
      </c>
      <c r="AJ7" s="39">
        <f t="shared" si="9"/>
        <v>7.4319669230769225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5.5E-2</v>
      </c>
      <c r="AP7" s="39">
        <f t="shared" si="10"/>
        <v>0.58079999999999998</v>
      </c>
      <c r="AQ7" s="41">
        <v>0</v>
      </c>
      <c r="AR7" s="39">
        <f t="shared" si="11"/>
        <v>0</v>
      </c>
      <c r="AS7" s="42">
        <v>0</v>
      </c>
      <c r="AT7" s="41">
        <v>0</v>
      </c>
      <c r="AU7" s="39">
        <f t="shared" si="12"/>
        <v>0</v>
      </c>
      <c r="AV7" s="39">
        <f t="shared" si="13"/>
        <v>0.58079999999999998</v>
      </c>
      <c r="AW7" s="43">
        <f t="shared" si="14"/>
        <v>8.0127669230769225</v>
      </c>
      <c r="AX7" s="44">
        <f t="shared" si="2"/>
        <v>0.24121525349650358</v>
      </c>
      <c r="AY7" s="45">
        <v>10.56</v>
      </c>
      <c r="AZ7" s="35"/>
      <c r="BA7" s="39">
        <f t="shared" si="3"/>
        <v>0</v>
      </c>
      <c r="BB7" s="39">
        <f t="shared" si="4"/>
        <v>0</v>
      </c>
    </row>
    <row r="8" spans="1:54" s="46" customFormat="1" x14ac:dyDescent="0.25">
      <c r="A8" s="26"/>
      <c r="B8" s="27"/>
      <c r="C8" s="27"/>
      <c r="D8" s="27"/>
      <c r="E8" s="27" t="s">
        <v>54</v>
      </c>
      <c r="F8" s="27" t="s">
        <v>55</v>
      </c>
      <c r="G8" s="27" t="s">
        <v>56</v>
      </c>
      <c r="H8" s="28" t="s">
        <v>57</v>
      </c>
      <c r="I8" s="27" t="s">
        <v>58</v>
      </c>
      <c r="J8" s="27" t="s">
        <v>72</v>
      </c>
      <c r="K8" s="26" t="s">
        <v>78</v>
      </c>
      <c r="L8" s="29" t="s">
        <v>79</v>
      </c>
      <c r="M8" s="27" t="s">
        <v>73</v>
      </c>
      <c r="N8" s="27" t="s">
        <v>87</v>
      </c>
      <c r="O8" s="27"/>
      <c r="P8" s="30" t="s">
        <v>95</v>
      </c>
      <c r="Q8" s="30"/>
      <c r="R8" s="27"/>
      <c r="S8" s="27" t="s">
        <v>61</v>
      </c>
      <c r="T8" s="31"/>
      <c r="U8" s="32">
        <v>5.61</v>
      </c>
      <c r="V8" s="27" t="s">
        <v>62</v>
      </c>
      <c r="W8" s="33">
        <v>25</v>
      </c>
      <c r="X8" s="33">
        <v>20</v>
      </c>
      <c r="Y8" s="33">
        <v>28.5</v>
      </c>
      <c r="Z8" s="34">
        <v>7.35</v>
      </c>
      <c r="AA8" s="35">
        <v>4</v>
      </c>
      <c r="AB8" s="36">
        <f t="shared" si="5"/>
        <v>1.4250000000000001E-2</v>
      </c>
      <c r="AC8" s="34">
        <v>65</v>
      </c>
      <c r="AD8" s="37">
        <f t="shared" si="6"/>
        <v>18245.614035087718</v>
      </c>
      <c r="AE8" s="38">
        <v>3500</v>
      </c>
      <c r="AF8" s="39">
        <f t="shared" si="7"/>
        <v>0.19182692307692309</v>
      </c>
      <c r="AG8" s="27" t="s">
        <v>63</v>
      </c>
      <c r="AH8" s="40">
        <v>0.314</v>
      </c>
      <c r="AI8" s="39">
        <f t="shared" si="8"/>
        <v>1.7615400000000001</v>
      </c>
      <c r="AJ8" s="39">
        <f t="shared" si="9"/>
        <v>7.5633669230769236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5.5E-2</v>
      </c>
      <c r="AP8" s="39">
        <f t="shared" si="10"/>
        <v>0.58079999999999998</v>
      </c>
      <c r="AQ8" s="41">
        <v>0</v>
      </c>
      <c r="AR8" s="39">
        <f t="shared" si="11"/>
        <v>0</v>
      </c>
      <c r="AS8" s="42">
        <v>0</v>
      </c>
      <c r="AT8" s="41">
        <v>0</v>
      </c>
      <c r="AU8" s="39">
        <f t="shared" si="12"/>
        <v>0</v>
      </c>
      <c r="AV8" s="39">
        <f t="shared" si="13"/>
        <v>0.58079999999999998</v>
      </c>
      <c r="AW8" s="43">
        <f t="shared" si="14"/>
        <v>8.1441669230769236</v>
      </c>
      <c r="AX8" s="44">
        <f t="shared" si="2"/>
        <v>0.22877207167832167</v>
      </c>
      <c r="AY8" s="45">
        <v>10.56</v>
      </c>
      <c r="AZ8" s="35"/>
      <c r="BA8" s="39">
        <f t="shared" si="3"/>
        <v>0</v>
      </c>
      <c r="BB8" s="39">
        <f t="shared" si="4"/>
        <v>0</v>
      </c>
    </row>
    <row r="9" spans="1:54" s="46" customFormat="1" x14ac:dyDescent="0.25">
      <c r="A9" s="26"/>
      <c r="B9" s="27"/>
      <c r="C9" s="27"/>
      <c r="D9" s="27"/>
      <c r="E9" s="27" t="s">
        <v>54</v>
      </c>
      <c r="F9" s="27" t="s">
        <v>55</v>
      </c>
      <c r="G9" s="27" t="s">
        <v>56</v>
      </c>
      <c r="H9" s="28" t="s">
        <v>57</v>
      </c>
      <c r="I9" s="27" t="s">
        <v>96</v>
      </c>
      <c r="J9" s="27" t="s">
        <v>97</v>
      </c>
      <c r="K9" s="26" t="s">
        <v>98</v>
      </c>
      <c r="L9" s="29" t="s">
        <v>85</v>
      </c>
      <c r="M9" s="47" t="s">
        <v>99</v>
      </c>
      <c r="N9" s="27" t="s">
        <v>87</v>
      </c>
      <c r="O9" s="27"/>
      <c r="P9" s="30" t="s">
        <v>100</v>
      </c>
      <c r="Q9" s="30"/>
      <c r="R9" s="27"/>
      <c r="S9" s="27" t="s">
        <v>101</v>
      </c>
      <c r="T9" s="31"/>
      <c r="U9" s="32">
        <v>0.93</v>
      </c>
      <c r="V9" s="27" t="s">
        <v>62</v>
      </c>
      <c r="W9" s="33">
        <v>24.5</v>
      </c>
      <c r="X9" s="33">
        <v>15</v>
      </c>
      <c r="Y9" s="33">
        <v>15.5</v>
      </c>
      <c r="Z9" s="48">
        <v>1.04</v>
      </c>
      <c r="AA9" s="35">
        <v>4</v>
      </c>
      <c r="AB9" s="36">
        <f t="shared" si="5"/>
        <v>5.6962499999999999E-3</v>
      </c>
      <c r="AC9" s="34">
        <v>65</v>
      </c>
      <c r="AD9" s="37">
        <f t="shared" si="6"/>
        <v>45644.064077243798</v>
      </c>
      <c r="AE9" s="38">
        <v>3500</v>
      </c>
      <c r="AF9" s="39">
        <f t="shared" si="7"/>
        <v>7.6680288461538459E-2</v>
      </c>
      <c r="AG9" s="27" t="s">
        <v>63</v>
      </c>
      <c r="AH9" s="40">
        <v>0.314</v>
      </c>
      <c r="AI9" s="39">
        <f t="shared" si="8"/>
        <v>0.29202</v>
      </c>
      <c r="AJ9" s="39">
        <f t="shared" si="9"/>
        <v>1.2987002884615384</v>
      </c>
      <c r="AK9" s="41">
        <v>0</v>
      </c>
      <c r="AL9" s="39">
        <f t="shared" si="0"/>
        <v>0</v>
      </c>
      <c r="AM9" s="41">
        <v>0</v>
      </c>
      <c r="AN9" s="39">
        <f t="shared" si="1"/>
        <v>0</v>
      </c>
      <c r="AO9" s="41">
        <v>5.5E-2</v>
      </c>
      <c r="AP9" s="39">
        <f t="shared" si="10"/>
        <v>0.10504999999999999</v>
      </c>
      <c r="AQ9" s="41">
        <v>0</v>
      </c>
      <c r="AR9" s="39">
        <f t="shared" si="11"/>
        <v>0</v>
      </c>
      <c r="AS9" s="42">
        <v>0</v>
      </c>
      <c r="AT9" s="41">
        <v>0</v>
      </c>
      <c r="AU9" s="39">
        <f t="shared" si="12"/>
        <v>0</v>
      </c>
      <c r="AV9" s="39">
        <f t="shared" si="13"/>
        <v>0.10504999999999999</v>
      </c>
      <c r="AW9" s="43">
        <f t="shared" si="14"/>
        <v>1.4037502884615385</v>
      </c>
      <c r="AX9" s="44">
        <f t="shared" si="2"/>
        <v>0.26505220499395887</v>
      </c>
      <c r="AY9" s="45">
        <v>1.91</v>
      </c>
      <c r="AZ9" s="35"/>
      <c r="BA9" s="39">
        <f t="shared" si="3"/>
        <v>0</v>
      </c>
      <c r="BB9" s="39">
        <f t="shared" si="4"/>
        <v>0</v>
      </c>
    </row>
    <row r="10" spans="1:54" s="46" customFormat="1" x14ac:dyDescent="0.25">
      <c r="A10" s="26"/>
      <c r="B10" s="27"/>
      <c r="C10" s="27"/>
      <c r="D10" s="27"/>
      <c r="E10" s="27" t="s">
        <v>54</v>
      </c>
      <c r="F10" s="27" t="s">
        <v>55</v>
      </c>
      <c r="G10" s="27" t="s">
        <v>56</v>
      </c>
      <c r="H10" s="28" t="s">
        <v>57</v>
      </c>
      <c r="I10" s="27" t="s">
        <v>96</v>
      </c>
      <c r="J10" s="27" t="s">
        <v>102</v>
      </c>
      <c r="K10" s="26" t="s">
        <v>78</v>
      </c>
      <c r="L10" s="29" t="s">
        <v>79</v>
      </c>
      <c r="M10" s="47" t="s">
        <v>103</v>
      </c>
      <c r="N10" s="27" t="s">
        <v>87</v>
      </c>
      <c r="O10" s="27"/>
      <c r="P10" s="30" t="s">
        <v>104</v>
      </c>
      <c r="Q10" s="30"/>
      <c r="R10" s="27"/>
      <c r="S10" s="27" t="s">
        <v>101</v>
      </c>
      <c r="T10" s="31"/>
      <c r="U10" s="32">
        <v>1.06</v>
      </c>
      <c r="V10" s="27" t="s">
        <v>62</v>
      </c>
      <c r="W10" s="33">
        <v>24.5</v>
      </c>
      <c r="X10" s="33">
        <v>15</v>
      </c>
      <c r="Y10" s="33">
        <v>18.5</v>
      </c>
      <c r="Z10" s="48">
        <v>1.21</v>
      </c>
      <c r="AA10" s="35">
        <v>4</v>
      </c>
      <c r="AB10" s="36">
        <f t="shared" si="5"/>
        <v>6.7987500000000001E-3</v>
      </c>
      <c r="AC10" s="34">
        <v>65</v>
      </c>
      <c r="AD10" s="37">
        <f t="shared" si="6"/>
        <v>38242.323956609667</v>
      </c>
      <c r="AE10" s="38">
        <v>3500</v>
      </c>
      <c r="AF10" s="39">
        <f t="shared" si="7"/>
        <v>9.1521634615384623E-2</v>
      </c>
      <c r="AG10" s="27" t="s">
        <v>63</v>
      </c>
      <c r="AH10" s="40">
        <v>0.314</v>
      </c>
      <c r="AI10" s="39">
        <f t="shared" si="8"/>
        <v>0.33284000000000002</v>
      </c>
      <c r="AJ10" s="39">
        <f t="shared" si="9"/>
        <v>1.4843616346153847</v>
      </c>
      <c r="AK10" s="41">
        <v>0</v>
      </c>
      <c r="AL10" s="39">
        <f t="shared" si="0"/>
        <v>0</v>
      </c>
      <c r="AM10" s="41">
        <v>0</v>
      </c>
      <c r="AN10" s="39">
        <f t="shared" si="1"/>
        <v>0</v>
      </c>
      <c r="AO10" s="41">
        <v>5.5E-2</v>
      </c>
      <c r="AP10" s="39">
        <f t="shared" si="10"/>
        <v>0.12155000000000001</v>
      </c>
      <c r="AQ10" s="41">
        <v>0</v>
      </c>
      <c r="AR10" s="39">
        <f t="shared" si="11"/>
        <v>0</v>
      </c>
      <c r="AS10" s="42">
        <v>0</v>
      </c>
      <c r="AT10" s="41">
        <v>0</v>
      </c>
      <c r="AU10" s="39">
        <f t="shared" si="12"/>
        <v>0</v>
      </c>
      <c r="AV10" s="39">
        <f t="shared" si="13"/>
        <v>0.12155000000000001</v>
      </c>
      <c r="AW10" s="43">
        <f t="shared" si="14"/>
        <v>1.6059116346153848</v>
      </c>
      <c r="AX10" s="44">
        <f t="shared" si="2"/>
        <v>0.27334315175774443</v>
      </c>
      <c r="AY10" s="45">
        <v>2.21</v>
      </c>
      <c r="AZ10" s="35"/>
      <c r="BA10" s="39">
        <f t="shared" si="3"/>
        <v>0</v>
      </c>
      <c r="BB10" s="39">
        <f t="shared" si="4"/>
        <v>0</v>
      </c>
    </row>
    <row r="11" spans="1:54" s="46" customFormat="1" x14ac:dyDescent="0.25">
      <c r="A11" s="26"/>
      <c r="B11" s="27"/>
      <c r="C11" s="27"/>
      <c r="D11" s="27"/>
      <c r="E11" s="27" t="s">
        <v>54</v>
      </c>
      <c r="F11" s="27" t="s">
        <v>55</v>
      </c>
      <c r="G11" s="27" t="s">
        <v>56</v>
      </c>
      <c r="H11" s="28" t="s">
        <v>74</v>
      </c>
      <c r="I11" s="27" t="s">
        <v>58</v>
      </c>
      <c r="J11" s="27" t="s">
        <v>75</v>
      </c>
      <c r="K11" s="26" t="s">
        <v>78</v>
      </c>
      <c r="L11" s="29" t="s">
        <v>79</v>
      </c>
      <c r="M11" s="27" t="s">
        <v>60</v>
      </c>
      <c r="N11" s="27" t="s">
        <v>105</v>
      </c>
      <c r="O11" s="27"/>
      <c r="P11" s="30" t="s">
        <v>106</v>
      </c>
      <c r="Q11" s="30"/>
      <c r="R11" s="27"/>
      <c r="S11" s="27" t="s">
        <v>61</v>
      </c>
      <c r="T11" s="31"/>
      <c r="U11" s="32">
        <v>3.42</v>
      </c>
      <c r="V11" s="27" t="s">
        <v>62</v>
      </c>
      <c r="W11" s="33">
        <v>25</v>
      </c>
      <c r="X11" s="33">
        <v>20</v>
      </c>
      <c r="Y11" s="33">
        <v>19</v>
      </c>
      <c r="Z11" s="34">
        <v>4.26</v>
      </c>
      <c r="AA11" s="35">
        <v>4</v>
      </c>
      <c r="AB11" s="36">
        <f>IF(W11="","",W11*X11*Y11/1000000)</f>
        <v>9.4999999999999998E-3</v>
      </c>
      <c r="AC11" s="34">
        <v>65</v>
      </c>
      <c r="AD11" s="37">
        <f>IF(AA11="","",AC11/AB11*AA11)</f>
        <v>27368.42105263158</v>
      </c>
      <c r="AE11" s="38">
        <v>3500</v>
      </c>
      <c r="AF11" s="39">
        <f>IF(ISERROR(AE11/AD11),"",AE11/AD11)</f>
        <v>0.12788461538461537</v>
      </c>
      <c r="AG11" s="27" t="s">
        <v>63</v>
      </c>
      <c r="AH11" s="40">
        <v>0.314</v>
      </c>
      <c r="AI11" s="39">
        <f>IF(ISERROR(U11*AH11),"",U11*AH11)</f>
        <v>1.0738799999999999</v>
      </c>
      <c r="AJ11" s="39">
        <f>IF(ISERROR(U11+AF11+AI11),"",U11+AF11+AI11)</f>
        <v>4.621764615384615</v>
      </c>
      <c r="AK11" s="41">
        <v>0</v>
      </c>
      <c r="AL11" s="39">
        <f t="shared" ref="AL11:AL19" si="15">IF(ISERROR(AY11*AK11),"",AY11*AK11)</f>
        <v>0</v>
      </c>
      <c r="AM11" s="41">
        <v>0</v>
      </c>
      <c r="AN11" s="39">
        <f t="shared" ref="AN11:AN19" si="16">IF(ISERROR(AY11*AM11),"",AY11*AM11)</f>
        <v>0</v>
      </c>
      <c r="AO11" s="41">
        <v>5.5E-2</v>
      </c>
      <c r="AP11" s="39">
        <f>IF(ISERROR(AY11*AO11),"",AY11*AO11)</f>
        <v>0.38445000000000001</v>
      </c>
      <c r="AQ11" s="41">
        <v>0</v>
      </c>
      <c r="AR11" s="39">
        <f>IF(ISERROR(U11*AQ11),"",U11*AQ11)</f>
        <v>0</v>
      </c>
      <c r="AS11" s="42">
        <v>0</v>
      </c>
      <c r="AT11" s="41">
        <v>0</v>
      </c>
      <c r="AU11" s="39">
        <f>IF(ISERROR(AY11*AT11),"",AY11*AT11)</f>
        <v>0</v>
      </c>
      <c r="AV11" s="39">
        <f>IF(ISERROR(AL11+AN11+AP11+AR11+AU11),"",AL11+AN11+AP11+AR11+AU11)</f>
        <v>0.38445000000000001</v>
      </c>
      <c r="AW11" s="43">
        <f>IF(ISERROR(AJ11+AV11),"",AJ11+AV11)</f>
        <v>5.0062146153846152</v>
      </c>
      <c r="AX11" s="44">
        <f t="shared" ref="AX11:AX19" si="17">IF(ISERROR((AY11-AW11)/AY11),"",(AY11-AW11)/AY11)</f>
        <v>0.28380334543853863</v>
      </c>
      <c r="AY11" s="45">
        <v>6.99</v>
      </c>
      <c r="AZ11" s="35"/>
      <c r="BA11" s="39">
        <f t="shared" ref="BA11:BA19" si="18">IF(ISERROR(AW11*AZ11),"",AW11*AZ11)</f>
        <v>0</v>
      </c>
      <c r="BB11" s="39">
        <f t="shared" ref="BB11:BB19" si="19">IF(ISERROR(AY11*AZ11),"",AY11*AZ11)</f>
        <v>0</v>
      </c>
    </row>
    <row r="12" spans="1:54" s="46" customFormat="1" x14ac:dyDescent="0.25">
      <c r="A12" s="26"/>
      <c r="B12" s="27"/>
      <c r="C12" s="27"/>
      <c r="D12" s="27"/>
      <c r="E12" s="27" t="s">
        <v>54</v>
      </c>
      <c r="F12" s="27" t="s">
        <v>55</v>
      </c>
      <c r="G12" s="27" t="s">
        <v>56</v>
      </c>
      <c r="H12" s="28" t="s">
        <v>57</v>
      </c>
      <c r="I12" s="27" t="s">
        <v>58</v>
      </c>
      <c r="J12" s="27" t="s">
        <v>107</v>
      </c>
      <c r="K12" s="26" t="s">
        <v>98</v>
      </c>
      <c r="L12" s="29" t="s">
        <v>86</v>
      </c>
      <c r="M12" s="27" t="s">
        <v>65</v>
      </c>
      <c r="N12" s="27" t="s">
        <v>105</v>
      </c>
      <c r="O12" s="27"/>
      <c r="P12" s="30" t="s">
        <v>108</v>
      </c>
      <c r="Q12" s="30"/>
      <c r="R12" s="27"/>
      <c r="S12" s="27" t="s">
        <v>61</v>
      </c>
      <c r="T12" s="31"/>
      <c r="U12" s="32">
        <v>3.42</v>
      </c>
      <c r="V12" s="27" t="s">
        <v>62</v>
      </c>
      <c r="W12" s="33">
        <v>25</v>
      </c>
      <c r="X12" s="33">
        <v>20</v>
      </c>
      <c r="Y12" s="33">
        <v>19</v>
      </c>
      <c r="Z12" s="34">
        <v>4.26</v>
      </c>
      <c r="AA12" s="35">
        <v>4</v>
      </c>
      <c r="AB12" s="36">
        <f>IF(W12="","",W12*X12*Y12/1000000)</f>
        <v>9.4999999999999998E-3</v>
      </c>
      <c r="AC12" s="34">
        <v>65</v>
      </c>
      <c r="AD12" s="37">
        <f>IF(AA12="","",AC12/AB12*AA12)</f>
        <v>27368.42105263158</v>
      </c>
      <c r="AE12" s="38">
        <v>3500</v>
      </c>
      <c r="AF12" s="39">
        <f>IF(ISERROR(AE12/AD12),"",AE12/AD12)</f>
        <v>0.12788461538461537</v>
      </c>
      <c r="AG12" s="27" t="s">
        <v>63</v>
      </c>
      <c r="AH12" s="40">
        <v>0.314</v>
      </c>
      <c r="AI12" s="39">
        <f>IF(ISERROR(U12*AH12),"",U12*AH12)</f>
        <v>1.0738799999999999</v>
      </c>
      <c r="AJ12" s="39">
        <f>IF(ISERROR(U12+AF12+AI12),"",U12+AF12+AI12)</f>
        <v>4.621764615384615</v>
      </c>
      <c r="AK12" s="41">
        <v>0</v>
      </c>
      <c r="AL12" s="39">
        <f t="shared" si="15"/>
        <v>0</v>
      </c>
      <c r="AM12" s="41">
        <v>0</v>
      </c>
      <c r="AN12" s="39">
        <f t="shared" si="16"/>
        <v>0</v>
      </c>
      <c r="AO12" s="41">
        <v>5.5E-2</v>
      </c>
      <c r="AP12" s="39">
        <f>IF(ISERROR(AY12*AO12),"",AY12*AO12)</f>
        <v>0.38445000000000001</v>
      </c>
      <c r="AQ12" s="41">
        <v>0</v>
      </c>
      <c r="AR12" s="39">
        <f>IF(ISERROR(U12*AQ12),"",U12*AQ12)</f>
        <v>0</v>
      </c>
      <c r="AS12" s="42">
        <v>0</v>
      </c>
      <c r="AT12" s="41">
        <v>0</v>
      </c>
      <c r="AU12" s="39">
        <f>IF(ISERROR(AY12*AT12),"",AY12*AT12)</f>
        <v>0</v>
      </c>
      <c r="AV12" s="39">
        <f>IF(ISERROR(AL12+AN12+AP12+AR12+AU12),"",AL12+AN12+AP12+AR12+AU12)</f>
        <v>0.38445000000000001</v>
      </c>
      <c r="AW12" s="43">
        <f>IF(ISERROR(AJ12+AV12),"",AJ12+AV12)</f>
        <v>5.0062146153846152</v>
      </c>
      <c r="AX12" s="44">
        <f t="shared" si="17"/>
        <v>0.28380334543853863</v>
      </c>
      <c r="AY12" s="45">
        <v>6.99</v>
      </c>
      <c r="AZ12" s="35"/>
      <c r="BA12" s="39">
        <f t="shared" si="18"/>
        <v>0</v>
      </c>
      <c r="BB12" s="39">
        <f t="shared" si="19"/>
        <v>0</v>
      </c>
    </row>
    <row r="13" spans="1:54" s="46" customFormat="1" x14ac:dyDescent="0.25">
      <c r="A13" s="26"/>
      <c r="B13" s="27"/>
      <c r="C13" s="27"/>
      <c r="D13" s="27"/>
      <c r="E13" s="27" t="s">
        <v>54</v>
      </c>
      <c r="F13" s="27" t="s">
        <v>55</v>
      </c>
      <c r="G13" s="27" t="s">
        <v>56</v>
      </c>
      <c r="H13" s="28" t="s">
        <v>57</v>
      </c>
      <c r="I13" s="27" t="s">
        <v>58</v>
      </c>
      <c r="J13" s="27" t="s">
        <v>66</v>
      </c>
      <c r="K13" s="26" t="s">
        <v>78</v>
      </c>
      <c r="L13" s="29" t="s">
        <v>79</v>
      </c>
      <c r="M13" s="27" t="s">
        <v>67</v>
      </c>
      <c r="N13" s="27" t="s">
        <v>109</v>
      </c>
      <c r="O13" s="27"/>
      <c r="P13" s="30" t="s">
        <v>110</v>
      </c>
      <c r="Q13" s="30"/>
      <c r="R13" s="27"/>
      <c r="S13" s="27" t="s">
        <v>61</v>
      </c>
      <c r="T13" s="31"/>
      <c r="U13" s="32">
        <v>4.4000000000000004</v>
      </c>
      <c r="V13" s="27" t="s">
        <v>62</v>
      </c>
      <c r="W13" s="33">
        <v>25</v>
      </c>
      <c r="X13" s="33">
        <v>20</v>
      </c>
      <c r="Y13" s="33">
        <v>22</v>
      </c>
      <c r="Z13" s="34">
        <v>5.57</v>
      </c>
      <c r="AA13" s="35">
        <v>4</v>
      </c>
      <c r="AB13" s="36">
        <f t="shared" ref="AB13:AB19" si="20">IF(W13="","",W13*X13*Y13/1000000)</f>
        <v>1.0999999999999999E-2</v>
      </c>
      <c r="AC13" s="34">
        <v>65</v>
      </c>
      <c r="AD13" s="37">
        <f t="shared" ref="AD13:AD19" si="21">IF(AA13="","",AC13/AB13*AA13)</f>
        <v>23636.363636363636</v>
      </c>
      <c r="AE13" s="38">
        <v>3500</v>
      </c>
      <c r="AF13" s="39">
        <f t="shared" ref="AF13:AF19" si="22">IF(ISERROR(AE13/AD13),"",AE13/AD13)</f>
        <v>0.14807692307692308</v>
      </c>
      <c r="AG13" s="27" t="s">
        <v>63</v>
      </c>
      <c r="AH13" s="40">
        <v>0.314</v>
      </c>
      <c r="AI13" s="39">
        <f t="shared" ref="AI13:AI19" si="23">IF(ISERROR(U13*AH13),"",U13*AH13)</f>
        <v>1.3816000000000002</v>
      </c>
      <c r="AJ13" s="39">
        <f t="shared" ref="AJ13:AJ19" si="24">IF(ISERROR(U13+AF13+AI13),"",U13+AF13+AI13)</f>
        <v>5.929676923076924</v>
      </c>
      <c r="AK13" s="41">
        <v>0</v>
      </c>
      <c r="AL13" s="39">
        <f t="shared" si="15"/>
        <v>0</v>
      </c>
      <c r="AM13" s="41">
        <v>0</v>
      </c>
      <c r="AN13" s="39">
        <f t="shared" si="16"/>
        <v>0</v>
      </c>
      <c r="AO13" s="41">
        <v>5.5E-2</v>
      </c>
      <c r="AP13" s="39">
        <f t="shared" ref="AP13:AP19" si="25">IF(ISERROR(AY13*AO13),"",AY13*AO13)</f>
        <v>0.41304999999999997</v>
      </c>
      <c r="AQ13" s="41">
        <v>0</v>
      </c>
      <c r="AR13" s="39">
        <f t="shared" ref="AR13:AR19" si="26">IF(ISERROR(U13*AQ13),"",U13*AQ13)</f>
        <v>0</v>
      </c>
      <c r="AS13" s="42">
        <v>0</v>
      </c>
      <c r="AT13" s="41">
        <v>0</v>
      </c>
      <c r="AU13" s="39">
        <f t="shared" ref="AU13:AU19" si="27">IF(ISERROR(AY13*AT13),"",AY13*AT13)</f>
        <v>0</v>
      </c>
      <c r="AV13" s="39">
        <f t="shared" ref="AV13:AV19" si="28">IF(ISERROR(AL13+AN13+AP13+AR13+AU13),"",AL13+AN13+AP13+AR13+AU13)</f>
        <v>0.41304999999999997</v>
      </c>
      <c r="AW13" s="43">
        <f t="shared" ref="AW13:AW19" si="29">IF(ISERROR(AJ13+AV13),"",AJ13+AV13)</f>
        <v>6.3427269230769241</v>
      </c>
      <c r="AX13" s="44">
        <f t="shared" si="17"/>
        <v>0.15542917136126175</v>
      </c>
      <c r="AY13" s="45">
        <v>7.51</v>
      </c>
      <c r="AZ13" s="35"/>
      <c r="BA13" s="39">
        <f t="shared" si="18"/>
        <v>0</v>
      </c>
      <c r="BB13" s="39">
        <f t="shared" si="19"/>
        <v>0</v>
      </c>
    </row>
    <row r="14" spans="1:54" s="46" customFormat="1" x14ac:dyDescent="0.25">
      <c r="A14" s="26"/>
      <c r="B14" s="27"/>
      <c r="C14" s="27"/>
      <c r="D14" s="27"/>
      <c r="E14" s="27" t="s">
        <v>54</v>
      </c>
      <c r="F14" s="27" t="s">
        <v>55</v>
      </c>
      <c r="G14" s="27" t="s">
        <v>56</v>
      </c>
      <c r="H14" s="28" t="s">
        <v>57</v>
      </c>
      <c r="I14" s="27" t="s">
        <v>58</v>
      </c>
      <c r="J14" s="27" t="s">
        <v>81</v>
      </c>
      <c r="K14" s="26" t="s">
        <v>78</v>
      </c>
      <c r="L14" s="29" t="s">
        <v>85</v>
      </c>
      <c r="M14" s="27" t="s">
        <v>82</v>
      </c>
      <c r="N14" s="27" t="s">
        <v>105</v>
      </c>
      <c r="O14" s="27"/>
      <c r="P14" s="30" t="s">
        <v>111</v>
      </c>
      <c r="Q14" s="30"/>
      <c r="R14" s="27"/>
      <c r="S14" s="27" t="s">
        <v>61</v>
      </c>
      <c r="T14" s="31"/>
      <c r="U14" s="32">
        <v>4.4000000000000004</v>
      </c>
      <c r="V14" s="27" t="s">
        <v>62</v>
      </c>
      <c r="W14" s="33">
        <v>25</v>
      </c>
      <c r="X14" s="33">
        <v>20</v>
      </c>
      <c r="Y14" s="33">
        <v>22</v>
      </c>
      <c r="Z14" s="34">
        <v>5.57</v>
      </c>
      <c r="AA14" s="35">
        <v>4</v>
      </c>
      <c r="AB14" s="36">
        <f t="shared" si="20"/>
        <v>1.0999999999999999E-2</v>
      </c>
      <c r="AC14" s="34">
        <v>65</v>
      </c>
      <c r="AD14" s="37">
        <f t="shared" si="21"/>
        <v>23636.363636363636</v>
      </c>
      <c r="AE14" s="38">
        <v>3500</v>
      </c>
      <c r="AF14" s="39">
        <f t="shared" si="22"/>
        <v>0.14807692307692308</v>
      </c>
      <c r="AG14" s="27" t="s">
        <v>63</v>
      </c>
      <c r="AH14" s="40">
        <v>0.314</v>
      </c>
      <c r="AI14" s="39">
        <f t="shared" si="23"/>
        <v>1.3816000000000002</v>
      </c>
      <c r="AJ14" s="39">
        <f t="shared" si="24"/>
        <v>5.929676923076924</v>
      </c>
      <c r="AK14" s="41">
        <v>0</v>
      </c>
      <c r="AL14" s="39">
        <f t="shared" si="15"/>
        <v>0</v>
      </c>
      <c r="AM14" s="41">
        <v>0</v>
      </c>
      <c r="AN14" s="39">
        <f t="shared" si="16"/>
        <v>0</v>
      </c>
      <c r="AO14" s="41">
        <v>5.5E-2</v>
      </c>
      <c r="AP14" s="39">
        <f t="shared" si="25"/>
        <v>0.41304999999999997</v>
      </c>
      <c r="AQ14" s="41">
        <v>0</v>
      </c>
      <c r="AR14" s="39">
        <f t="shared" si="26"/>
        <v>0</v>
      </c>
      <c r="AS14" s="42">
        <v>0</v>
      </c>
      <c r="AT14" s="41">
        <v>0</v>
      </c>
      <c r="AU14" s="39">
        <f t="shared" si="27"/>
        <v>0</v>
      </c>
      <c r="AV14" s="39">
        <f t="shared" si="28"/>
        <v>0.41304999999999997</v>
      </c>
      <c r="AW14" s="43">
        <f t="shared" si="29"/>
        <v>6.3427269230769241</v>
      </c>
      <c r="AX14" s="44">
        <f t="shared" si="17"/>
        <v>0.15542917136126175</v>
      </c>
      <c r="AY14" s="45">
        <v>7.51</v>
      </c>
      <c r="AZ14" s="35"/>
      <c r="BA14" s="39">
        <f t="shared" si="18"/>
        <v>0</v>
      </c>
      <c r="BB14" s="39">
        <f t="shared" si="19"/>
        <v>0</v>
      </c>
    </row>
    <row r="15" spans="1:54" s="46" customFormat="1" x14ac:dyDescent="0.25">
      <c r="A15" s="26"/>
      <c r="B15" s="27"/>
      <c r="C15" s="27"/>
      <c r="D15" s="27"/>
      <c r="E15" s="27" t="s">
        <v>54</v>
      </c>
      <c r="F15" s="27" t="s">
        <v>55</v>
      </c>
      <c r="G15" s="27" t="s">
        <v>56</v>
      </c>
      <c r="H15" s="28" t="s">
        <v>57</v>
      </c>
      <c r="I15" s="27" t="s">
        <v>58</v>
      </c>
      <c r="J15" s="27" t="s">
        <v>68</v>
      </c>
      <c r="K15" s="26" t="s">
        <v>78</v>
      </c>
      <c r="L15" s="29" t="s">
        <v>112</v>
      </c>
      <c r="M15" s="27" t="s">
        <v>69</v>
      </c>
      <c r="N15" s="27" t="s">
        <v>105</v>
      </c>
      <c r="O15" s="27"/>
      <c r="P15" s="30" t="s">
        <v>113</v>
      </c>
      <c r="Q15" s="30"/>
      <c r="R15" s="27"/>
      <c r="S15" s="27" t="s">
        <v>61</v>
      </c>
      <c r="T15" s="31"/>
      <c r="U15" s="32">
        <v>4.7300000000000004</v>
      </c>
      <c r="V15" s="27" t="s">
        <v>62</v>
      </c>
      <c r="W15" s="33">
        <v>25</v>
      </c>
      <c r="X15" s="33">
        <v>20</v>
      </c>
      <c r="Y15" s="33">
        <v>26</v>
      </c>
      <c r="Z15" s="34">
        <v>6.13</v>
      </c>
      <c r="AA15" s="35">
        <v>4</v>
      </c>
      <c r="AB15" s="36">
        <f t="shared" si="20"/>
        <v>1.2999999999999999E-2</v>
      </c>
      <c r="AC15" s="34">
        <v>65</v>
      </c>
      <c r="AD15" s="37">
        <f t="shared" si="21"/>
        <v>20000</v>
      </c>
      <c r="AE15" s="38">
        <v>3500</v>
      </c>
      <c r="AF15" s="39">
        <f t="shared" si="22"/>
        <v>0.17499999999999999</v>
      </c>
      <c r="AG15" s="27" t="s">
        <v>63</v>
      </c>
      <c r="AH15" s="40">
        <v>0.314</v>
      </c>
      <c r="AI15" s="39">
        <f t="shared" si="23"/>
        <v>1.4852200000000002</v>
      </c>
      <c r="AJ15" s="39">
        <f t="shared" si="24"/>
        <v>6.3902200000000002</v>
      </c>
      <c r="AK15" s="41">
        <v>0</v>
      </c>
      <c r="AL15" s="39">
        <f t="shared" si="15"/>
        <v>0</v>
      </c>
      <c r="AM15" s="41">
        <v>0</v>
      </c>
      <c r="AN15" s="39">
        <f t="shared" si="16"/>
        <v>0</v>
      </c>
      <c r="AO15" s="41">
        <v>5.5E-2</v>
      </c>
      <c r="AP15" s="39">
        <f t="shared" si="25"/>
        <v>0.49114999999999998</v>
      </c>
      <c r="AQ15" s="41">
        <v>0</v>
      </c>
      <c r="AR15" s="39">
        <f t="shared" si="26"/>
        <v>0</v>
      </c>
      <c r="AS15" s="42">
        <v>0</v>
      </c>
      <c r="AT15" s="41">
        <v>0</v>
      </c>
      <c r="AU15" s="39">
        <f t="shared" si="27"/>
        <v>0</v>
      </c>
      <c r="AV15" s="39">
        <f t="shared" si="28"/>
        <v>0.49114999999999998</v>
      </c>
      <c r="AW15" s="43">
        <f t="shared" si="29"/>
        <v>6.8813700000000004</v>
      </c>
      <c r="AX15" s="44">
        <f t="shared" si="17"/>
        <v>0.2294098544232922</v>
      </c>
      <c r="AY15" s="45">
        <v>8.93</v>
      </c>
      <c r="AZ15" s="35"/>
      <c r="BA15" s="39">
        <f t="shared" si="18"/>
        <v>0</v>
      </c>
      <c r="BB15" s="39">
        <f t="shared" si="19"/>
        <v>0</v>
      </c>
    </row>
    <row r="16" spans="1:54" s="46" customFormat="1" x14ac:dyDescent="0.25">
      <c r="A16" s="26"/>
      <c r="B16" s="27"/>
      <c r="C16" s="27"/>
      <c r="D16" s="27"/>
      <c r="E16" s="27" t="s">
        <v>54</v>
      </c>
      <c r="F16" s="27" t="s">
        <v>55</v>
      </c>
      <c r="G16" s="27" t="s">
        <v>56</v>
      </c>
      <c r="H16" s="28" t="s">
        <v>84</v>
      </c>
      <c r="I16" s="27" t="s">
        <v>58</v>
      </c>
      <c r="J16" s="27" t="s">
        <v>70</v>
      </c>
      <c r="K16" s="26" t="s">
        <v>78</v>
      </c>
      <c r="L16" s="29" t="s">
        <v>79</v>
      </c>
      <c r="M16" s="27" t="s">
        <v>71</v>
      </c>
      <c r="N16" s="27" t="s">
        <v>114</v>
      </c>
      <c r="O16" s="27"/>
      <c r="P16" s="30" t="s">
        <v>115</v>
      </c>
      <c r="Q16" s="30"/>
      <c r="R16" s="27"/>
      <c r="S16" s="27" t="s">
        <v>61</v>
      </c>
      <c r="T16" s="31"/>
      <c r="U16" s="32">
        <v>5.51</v>
      </c>
      <c r="V16" s="27" t="s">
        <v>62</v>
      </c>
      <c r="W16" s="33">
        <v>25</v>
      </c>
      <c r="X16" s="33">
        <v>20</v>
      </c>
      <c r="Y16" s="33">
        <v>28.5</v>
      </c>
      <c r="Z16" s="34">
        <v>7.35</v>
      </c>
      <c r="AA16" s="35">
        <v>4</v>
      </c>
      <c r="AB16" s="36">
        <f t="shared" si="20"/>
        <v>1.4250000000000001E-2</v>
      </c>
      <c r="AC16" s="34">
        <v>65</v>
      </c>
      <c r="AD16" s="37">
        <f t="shared" si="21"/>
        <v>18245.614035087718</v>
      </c>
      <c r="AE16" s="38">
        <v>3500</v>
      </c>
      <c r="AF16" s="39">
        <f t="shared" si="22"/>
        <v>0.19182692307692309</v>
      </c>
      <c r="AG16" s="27" t="s">
        <v>63</v>
      </c>
      <c r="AH16" s="40">
        <v>0.314</v>
      </c>
      <c r="AI16" s="39">
        <f t="shared" si="23"/>
        <v>1.73014</v>
      </c>
      <c r="AJ16" s="39">
        <f t="shared" si="24"/>
        <v>7.4319669230769225</v>
      </c>
      <c r="AK16" s="41">
        <v>0</v>
      </c>
      <c r="AL16" s="39">
        <f t="shared" si="15"/>
        <v>0</v>
      </c>
      <c r="AM16" s="41">
        <v>0</v>
      </c>
      <c r="AN16" s="39">
        <f t="shared" si="16"/>
        <v>0</v>
      </c>
      <c r="AO16" s="41">
        <v>5.5E-2</v>
      </c>
      <c r="AP16" s="39">
        <f t="shared" si="25"/>
        <v>0.58079999999999998</v>
      </c>
      <c r="AQ16" s="41">
        <v>0</v>
      </c>
      <c r="AR16" s="39">
        <f t="shared" si="26"/>
        <v>0</v>
      </c>
      <c r="AS16" s="42">
        <v>0</v>
      </c>
      <c r="AT16" s="41">
        <v>0</v>
      </c>
      <c r="AU16" s="39">
        <f t="shared" si="27"/>
        <v>0</v>
      </c>
      <c r="AV16" s="39">
        <f t="shared" si="28"/>
        <v>0.58079999999999998</v>
      </c>
      <c r="AW16" s="43">
        <f t="shared" si="29"/>
        <v>8.0127669230769225</v>
      </c>
      <c r="AX16" s="44">
        <f t="shared" si="17"/>
        <v>0.24121525349650358</v>
      </c>
      <c r="AY16" s="45">
        <v>10.56</v>
      </c>
      <c r="AZ16" s="35"/>
      <c r="BA16" s="39">
        <f t="shared" si="18"/>
        <v>0</v>
      </c>
      <c r="BB16" s="39">
        <f t="shared" si="19"/>
        <v>0</v>
      </c>
    </row>
    <row r="17" spans="1:54" s="46" customFormat="1" x14ac:dyDescent="0.25">
      <c r="A17" s="26"/>
      <c r="B17" s="27"/>
      <c r="C17" s="27"/>
      <c r="D17" s="27"/>
      <c r="E17" s="27" t="s">
        <v>54</v>
      </c>
      <c r="F17" s="27" t="s">
        <v>55</v>
      </c>
      <c r="G17" s="27" t="s">
        <v>56</v>
      </c>
      <c r="H17" s="28" t="s">
        <v>57</v>
      </c>
      <c r="I17" s="27" t="s">
        <v>58</v>
      </c>
      <c r="J17" s="27" t="s">
        <v>116</v>
      </c>
      <c r="K17" s="26" t="s">
        <v>78</v>
      </c>
      <c r="L17" s="29" t="s">
        <v>79</v>
      </c>
      <c r="M17" s="27" t="s">
        <v>73</v>
      </c>
      <c r="N17" s="27" t="s">
        <v>105</v>
      </c>
      <c r="O17" s="27"/>
      <c r="P17" s="30" t="s">
        <v>117</v>
      </c>
      <c r="Q17" s="30"/>
      <c r="R17" s="27"/>
      <c r="S17" s="27" t="s">
        <v>61</v>
      </c>
      <c r="T17" s="31"/>
      <c r="U17" s="32">
        <v>5.61</v>
      </c>
      <c r="V17" s="27" t="s">
        <v>62</v>
      </c>
      <c r="W17" s="33">
        <v>25</v>
      </c>
      <c r="X17" s="33">
        <v>20</v>
      </c>
      <c r="Y17" s="33">
        <v>28.5</v>
      </c>
      <c r="Z17" s="34">
        <v>7.35</v>
      </c>
      <c r="AA17" s="35">
        <v>4</v>
      </c>
      <c r="AB17" s="36">
        <f t="shared" si="20"/>
        <v>1.4250000000000001E-2</v>
      </c>
      <c r="AC17" s="34">
        <v>65</v>
      </c>
      <c r="AD17" s="37">
        <f t="shared" si="21"/>
        <v>18245.614035087718</v>
      </c>
      <c r="AE17" s="38">
        <v>3500</v>
      </c>
      <c r="AF17" s="39">
        <f t="shared" si="22"/>
        <v>0.19182692307692309</v>
      </c>
      <c r="AG17" s="27" t="s">
        <v>63</v>
      </c>
      <c r="AH17" s="40">
        <v>0.314</v>
      </c>
      <c r="AI17" s="39">
        <f t="shared" si="23"/>
        <v>1.7615400000000001</v>
      </c>
      <c r="AJ17" s="39">
        <f t="shared" si="24"/>
        <v>7.5633669230769236</v>
      </c>
      <c r="AK17" s="41">
        <v>0</v>
      </c>
      <c r="AL17" s="39">
        <f t="shared" si="15"/>
        <v>0</v>
      </c>
      <c r="AM17" s="41">
        <v>0</v>
      </c>
      <c r="AN17" s="39">
        <f t="shared" si="16"/>
        <v>0</v>
      </c>
      <c r="AO17" s="41">
        <v>5.5E-2</v>
      </c>
      <c r="AP17" s="39">
        <f t="shared" si="25"/>
        <v>0.58079999999999998</v>
      </c>
      <c r="AQ17" s="41">
        <v>0</v>
      </c>
      <c r="AR17" s="39">
        <f t="shared" si="26"/>
        <v>0</v>
      </c>
      <c r="AS17" s="42">
        <v>0</v>
      </c>
      <c r="AT17" s="41">
        <v>0</v>
      </c>
      <c r="AU17" s="39">
        <f t="shared" si="27"/>
        <v>0</v>
      </c>
      <c r="AV17" s="39">
        <f t="shared" si="28"/>
        <v>0.58079999999999998</v>
      </c>
      <c r="AW17" s="43">
        <f t="shared" si="29"/>
        <v>8.1441669230769236</v>
      </c>
      <c r="AX17" s="44">
        <f t="shared" si="17"/>
        <v>0.22877207167832167</v>
      </c>
      <c r="AY17" s="45">
        <v>10.56</v>
      </c>
      <c r="AZ17" s="35"/>
      <c r="BA17" s="39">
        <f t="shared" si="18"/>
        <v>0</v>
      </c>
      <c r="BB17" s="39">
        <f t="shared" si="19"/>
        <v>0</v>
      </c>
    </row>
    <row r="18" spans="1:54" s="46" customFormat="1" x14ac:dyDescent="0.25">
      <c r="A18" s="26"/>
      <c r="B18" s="27"/>
      <c r="C18" s="27"/>
      <c r="D18" s="27"/>
      <c r="E18" s="27" t="s">
        <v>54</v>
      </c>
      <c r="F18" s="27" t="s">
        <v>55</v>
      </c>
      <c r="G18" s="27" t="s">
        <v>56</v>
      </c>
      <c r="H18" s="28" t="s">
        <v>57</v>
      </c>
      <c r="I18" s="27" t="s">
        <v>96</v>
      </c>
      <c r="J18" s="27" t="s">
        <v>97</v>
      </c>
      <c r="K18" s="26" t="s">
        <v>78</v>
      </c>
      <c r="L18" s="29" t="s">
        <v>79</v>
      </c>
      <c r="M18" s="47" t="s">
        <v>99</v>
      </c>
      <c r="N18" s="27" t="s">
        <v>109</v>
      </c>
      <c r="O18" s="27"/>
      <c r="P18" s="30" t="s">
        <v>118</v>
      </c>
      <c r="Q18" s="30"/>
      <c r="R18" s="27"/>
      <c r="S18" s="27" t="s">
        <v>101</v>
      </c>
      <c r="T18" s="31"/>
      <c r="U18" s="32">
        <v>0.93</v>
      </c>
      <c r="V18" s="27" t="s">
        <v>62</v>
      </c>
      <c r="W18" s="33">
        <v>24.5</v>
      </c>
      <c r="X18" s="33">
        <v>15</v>
      </c>
      <c r="Y18" s="33">
        <v>15.5</v>
      </c>
      <c r="Z18" s="48">
        <v>1.04</v>
      </c>
      <c r="AA18" s="35">
        <v>4</v>
      </c>
      <c r="AB18" s="36">
        <f t="shared" si="20"/>
        <v>5.6962499999999999E-3</v>
      </c>
      <c r="AC18" s="34">
        <v>65</v>
      </c>
      <c r="AD18" s="37">
        <f t="shared" si="21"/>
        <v>45644.064077243798</v>
      </c>
      <c r="AE18" s="38">
        <v>3500</v>
      </c>
      <c r="AF18" s="39">
        <f t="shared" si="22"/>
        <v>7.6680288461538459E-2</v>
      </c>
      <c r="AG18" s="27" t="s">
        <v>63</v>
      </c>
      <c r="AH18" s="40">
        <v>0.314</v>
      </c>
      <c r="AI18" s="39">
        <f t="shared" si="23"/>
        <v>0.29202</v>
      </c>
      <c r="AJ18" s="39">
        <f t="shared" si="24"/>
        <v>1.2987002884615384</v>
      </c>
      <c r="AK18" s="41">
        <v>0</v>
      </c>
      <c r="AL18" s="39">
        <f t="shared" si="15"/>
        <v>0</v>
      </c>
      <c r="AM18" s="41">
        <v>0</v>
      </c>
      <c r="AN18" s="39">
        <f t="shared" si="16"/>
        <v>0</v>
      </c>
      <c r="AO18" s="41">
        <v>5.5E-2</v>
      </c>
      <c r="AP18" s="39">
        <f t="shared" si="25"/>
        <v>0.10504999999999999</v>
      </c>
      <c r="AQ18" s="41">
        <v>0</v>
      </c>
      <c r="AR18" s="39">
        <f t="shared" si="26"/>
        <v>0</v>
      </c>
      <c r="AS18" s="42">
        <v>0</v>
      </c>
      <c r="AT18" s="41">
        <v>0</v>
      </c>
      <c r="AU18" s="39">
        <f t="shared" si="27"/>
        <v>0</v>
      </c>
      <c r="AV18" s="39">
        <f t="shared" si="28"/>
        <v>0.10504999999999999</v>
      </c>
      <c r="AW18" s="43">
        <f t="shared" si="29"/>
        <v>1.4037502884615385</v>
      </c>
      <c r="AX18" s="44">
        <f t="shared" si="17"/>
        <v>0.26505220499395887</v>
      </c>
      <c r="AY18" s="45">
        <v>1.91</v>
      </c>
      <c r="AZ18" s="35"/>
      <c r="BA18" s="39">
        <f t="shared" si="18"/>
        <v>0</v>
      </c>
      <c r="BB18" s="39">
        <f t="shared" si="19"/>
        <v>0</v>
      </c>
    </row>
    <row r="19" spans="1:54" s="46" customFormat="1" x14ac:dyDescent="0.25">
      <c r="A19" s="26"/>
      <c r="B19" s="27"/>
      <c r="C19" s="27"/>
      <c r="D19" s="27"/>
      <c r="E19" s="27" t="s">
        <v>54</v>
      </c>
      <c r="F19" s="27" t="s">
        <v>55</v>
      </c>
      <c r="G19" s="27" t="s">
        <v>56</v>
      </c>
      <c r="H19" s="28" t="s">
        <v>57</v>
      </c>
      <c r="I19" s="27" t="s">
        <v>96</v>
      </c>
      <c r="J19" s="27" t="s">
        <v>102</v>
      </c>
      <c r="K19" s="26" t="s">
        <v>78</v>
      </c>
      <c r="L19" s="29" t="s">
        <v>85</v>
      </c>
      <c r="M19" s="47" t="s">
        <v>103</v>
      </c>
      <c r="N19" s="27" t="s">
        <v>105</v>
      </c>
      <c r="O19" s="27"/>
      <c r="P19" s="30" t="s">
        <v>119</v>
      </c>
      <c r="Q19" s="30"/>
      <c r="R19" s="27"/>
      <c r="S19" s="27" t="s">
        <v>101</v>
      </c>
      <c r="T19" s="31"/>
      <c r="U19" s="32">
        <v>1.06</v>
      </c>
      <c r="V19" s="27" t="s">
        <v>62</v>
      </c>
      <c r="W19" s="33">
        <v>24.5</v>
      </c>
      <c r="X19" s="33">
        <v>15</v>
      </c>
      <c r="Y19" s="33">
        <v>18.5</v>
      </c>
      <c r="Z19" s="48">
        <v>1.21</v>
      </c>
      <c r="AA19" s="35">
        <v>4</v>
      </c>
      <c r="AB19" s="36">
        <f t="shared" si="20"/>
        <v>6.7987500000000001E-3</v>
      </c>
      <c r="AC19" s="34">
        <v>65</v>
      </c>
      <c r="AD19" s="37">
        <f t="shared" si="21"/>
        <v>38242.323956609667</v>
      </c>
      <c r="AE19" s="38">
        <v>3500</v>
      </c>
      <c r="AF19" s="39">
        <f t="shared" si="22"/>
        <v>9.1521634615384623E-2</v>
      </c>
      <c r="AG19" s="27" t="s">
        <v>63</v>
      </c>
      <c r="AH19" s="40">
        <v>0.314</v>
      </c>
      <c r="AI19" s="39">
        <f t="shared" si="23"/>
        <v>0.33284000000000002</v>
      </c>
      <c r="AJ19" s="39">
        <f t="shared" si="24"/>
        <v>1.4843616346153847</v>
      </c>
      <c r="AK19" s="41">
        <v>0</v>
      </c>
      <c r="AL19" s="39">
        <f t="shared" si="15"/>
        <v>0</v>
      </c>
      <c r="AM19" s="41">
        <v>0</v>
      </c>
      <c r="AN19" s="39">
        <f t="shared" si="16"/>
        <v>0</v>
      </c>
      <c r="AO19" s="41">
        <v>5.5E-2</v>
      </c>
      <c r="AP19" s="39">
        <f t="shared" si="25"/>
        <v>0.12155000000000001</v>
      </c>
      <c r="AQ19" s="41">
        <v>0</v>
      </c>
      <c r="AR19" s="39">
        <f t="shared" si="26"/>
        <v>0</v>
      </c>
      <c r="AS19" s="42">
        <v>0</v>
      </c>
      <c r="AT19" s="41">
        <v>0</v>
      </c>
      <c r="AU19" s="39">
        <f t="shared" si="27"/>
        <v>0</v>
      </c>
      <c r="AV19" s="39">
        <f t="shared" si="28"/>
        <v>0.12155000000000001</v>
      </c>
      <c r="AW19" s="43">
        <f t="shared" si="29"/>
        <v>1.6059116346153848</v>
      </c>
      <c r="AX19" s="44">
        <f t="shared" si="17"/>
        <v>0.27334315175774443</v>
      </c>
      <c r="AY19" s="45">
        <v>2.21</v>
      </c>
      <c r="AZ19" s="35"/>
      <c r="BA19" s="39">
        <f t="shared" si="18"/>
        <v>0</v>
      </c>
      <c r="BB19" s="39">
        <f t="shared" si="19"/>
        <v>0</v>
      </c>
    </row>
    <row r="20" spans="1:54" s="46" customFormat="1" x14ac:dyDescent="0.25">
      <c r="A20" s="26"/>
      <c r="B20" s="27"/>
      <c r="C20" s="27"/>
      <c r="D20" s="27"/>
      <c r="E20" s="27" t="s">
        <v>54</v>
      </c>
      <c r="F20" s="27" t="s">
        <v>55</v>
      </c>
      <c r="G20" s="27" t="s">
        <v>56</v>
      </c>
      <c r="H20" s="28" t="s">
        <v>57</v>
      </c>
      <c r="I20" s="27" t="s">
        <v>120</v>
      </c>
      <c r="J20" s="27" t="s">
        <v>59</v>
      </c>
      <c r="K20" s="26" t="s">
        <v>78</v>
      </c>
      <c r="L20" s="29" t="s">
        <v>79</v>
      </c>
      <c r="M20" s="27" t="s">
        <v>60</v>
      </c>
      <c r="N20" s="27" t="s">
        <v>121</v>
      </c>
      <c r="O20" s="27"/>
      <c r="P20" s="30" t="s">
        <v>122</v>
      </c>
      <c r="Q20" s="30"/>
      <c r="R20" s="27"/>
      <c r="S20" s="27" t="s">
        <v>61</v>
      </c>
      <c r="T20" s="31"/>
      <c r="U20" s="32">
        <v>3.42</v>
      </c>
      <c r="V20" s="27" t="s">
        <v>62</v>
      </c>
      <c r="W20" s="33">
        <v>25</v>
      </c>
      <c r="X20" s="33">
        <v>20</v>
      </c>
      <c r="Y20" s="33">
        <v>19</v>
      </c>
      <c r="Z20" s="34">
        <v>4.26</v>
      </c>
      <c r="AA20" s="35">
        <v>4</v>
      </c>
      <c r="AB20" s="36">
        <f>IF(W20="","",W20*X20*Y20/1000000)</f>
        <v>9.4999999999999998E-3</v>
      </c>
      <c r="AC20" s="34">
        <v>65</v>
      </c>
      <c r="AD20" s="37">
        <f>IF(AA20="","",AC20/AB20*AA20)</f>
        <v>27368.42105263158</v>
      </c>
      <c r="AE20" s="38">
        <v>3500</v>
      </c>
      <c r="AF20" s="39">
        <f>IF(ISERROR(AE20/AD20),"",AE20/AD20)</f>
        <v>0.12788461538461537</v>
      </c>
      <c r="AG20" s="27" t="s">
        <v>63</v>
      </c>
      <c r="AH20" s="40">
        <v>0.314</v>
      </c>
      <c r="AI20" s="39">
        <f>IF(ISERROR(U20*AH20),"",U20*AH20)</f>
        <v>1.0738799999999999</v>
      </c>
      <c r="AJ20" s="39">
        <f>IF(ISERROR(U20+AF20+AI20),"",U20+AF20+AI20)</f>
        <v>4.621764615384615</v>
      </c>
      <c r="AK20" s="41">
        <v>0</v>
      </c>
      <c r="AL20" s="39">
        <f t="shared" ref="AL20:AL28" si="30">IF(ISERROR(AY20*AK20),"",AY20*AK20)</f>
        <v>0</v>
      </c>
      <c r="AM20" s="41">
        <v>0</v>
      </c>
      <c r="AN20" s="39">
        <f t="shared" ref="AN20:AN28" si="31">IF(ISERROR(AY20*AM20),"",AY20*AM20)</f>
        <v>0</v>
      </c>
      <c r="AO20" s="41">
        <v>5.5E-2</v>
      </c>
      <c r="AP20" s="39">
        <f>IF(ISERROR(AY20*AO20),"",AY20*AO20)</f>
        <v>0.38445000000000001</v>
      </c>
      <c r="AQ20" s="41">
        <v>0</v>
      </c>
      <c r="AR20" s="39">
        <f>IF(ISERROR(U20*AQ20),"",U20*AQ20)</f>
        <v>0</v>
      </c>
      <c r="AS20" s="42">
        <v>0</v>
      </c>
      <c r="AT20" s="41">
        <v>0</v>
      </c>
      <c r="AU20" s="39">
        <f>IF(ISERROR(AY20*AT20),"",AY20*AT20)</f>
        <v>0</v>
      </c>
      <c r="AV20" s="39">
        <f>IF(ISERROR(AL20+AN20+AP20+AR20+AU20),"",AL20+AN20+AP20+AR20+AU20)</f>
        <v>0.38445000000000001</v>
      </c>
      <c r="AW20" s="43">
        <f>IF(ISERROR(AJ20+AV20),"",AJ20+AV20)</f>
        <v>5.0062146153846152</v>
      </c>
      <c r="AX20" s="44">
        <f t="shared" ref="AX20:AX28" si="32">IF(ISERROR((AY20-AW20)/AY20),"",(AY20-AW20)/AY20)</f>
        <v>0.28380334543853863</v>
      </c>
      <c r="AY20" s="45">
        <v>6.99</v>
      </c>
      <c r="AZ20" s="35"/>
      <c r="BA20" s="39">
        <f t="shared" ref="BA20:BA28" si="33">IF(ISERROR(AW20*AZ20),"",AW20*AZ20)</f>
        <v>0</v>
      </c>
      <c r="BB20" s="39">
        <f t="shared" ref="BB20:BB28" si="34">IF(ISERROR(AY20*AZ20),"",AY20*AZ20)</f>
        <v>0</v>
      </c>
    </row>
    <row r="21" spans="1:54" s="46" customFormat="1" x14ac:dyDescent="0.25">
      <c r="A21" s="26"/>
      <c r="B21" s="27"/>
      <c r="C21" s="27"/>
      <c r="D21" s="27"/>
      <c r="E21" s="27" t="s">
        <v>54</v>
      </c>
      <c r="F21" s="27" t="s">
        <v>55</v>
      </c>
      <c r="G21" s="27" t="s">
        <v>56</v>
      </c>
      <c r="H21" s="28" t="s">
        <v>57</v>
      </c>
      <c r="I21" s="27" t="s">
        <v>58</v>
      </c>
      <c r="J21" s="27" t="s">
        <v>80</v>
      </c>
      <c r="K21" s="26" t="s">
        <v>78</v>
      </c>
      <c r="L21" s="29" t="s">
        <v>79</v>
      </c>
      <c r="M21" s="27" t="s">
        <v>65</v>
      </c>
      <c r="N21" s="27" t="s">
        <v>121</v>
      </c>
      <c r="O21" s="27"/>
      <c r="P21" s="30" t="s">
        <v>123</v>
      </c>
      <c r="Q21" s="30"/>
      <c r="R21" s="27"/>
      <c r="S21" s="27" t="s">
        <v>61</v>
      </c>
      <c r="T21" s="31"/>
      <c r="U21" s="32">
        <v>3.42</v>
      </c>
      <c r="V21" s="27" t="s">
        <v>62</v>
      </c>
      <c r="W21" s="33">
        <v>25</v>
      </c>
      <c r="X21" s="33">
        <v>20</v>
      </c>
      <c r="Y21" s="33">
        <v>19</v>
      </c>
      <c r="Z21" s="34">
        <v>4.26</v>
      </c>
      <c r="AA21" s="35">
        <v>4</v>
      </c>
      <c r="AB21" s="36">
        <f>IF(W21="","",W21*X21*Y21/1000000)</f>
        <v>9.4999999999999998E-3</v>
      </c>
      <c r="AC21" s="34">
        <v>65</v>
      </c>
      <c r="AD21" s="37">
        <f>IF(AA21="","",AC21/AB21*AA21)</f>
        <v>27368.42105263158</v>
      </c>
      <c r="AE21" s="38">
        <v>3500</v>
      </c>
      <c r="AF21" s="39">
        <f>IF(ISERROR(AE21/AD21),"",AE21/AD21)</f>
        <v>0.12788461538461537</v>
      </c>
      <c r="AG21" s="27" t="s">
        <v>63</v>
      </c>
      <c r="AH21" s="40">
        <v>0.314</v>
      </c>
      <c r="AI21" s="39">
        <f>IF(ISERROR(U21*AH21),"",U21*AH21)</f>
        <v>1.0738799999999999</v>
      </c>
      <c r="AJ21" s="39">
        <f>IF(ISERROR(U21+AF21+AI21),"",U21+AF21+AI21)</f>
        <v>4.621764615384615</v>
      </c>
      <c r="AK21" s="41">
        <v>0</v>
      </c>
      <c r="AL21" s="39">
        <f t="shared" si="30"/>
        <v>0</v>
      </c>
      <c r="AM21" s="41">
        <v>0</v>
      </c>
      <c r="AN21" s="39">
        <f t="shared" si="31"/>
        <v>0</v>
      </c>
      <c r="AO21" s="41">
        <v>5.5E-2</v>
      </c>
      <c r="AP21" s="39">
        <f>IF(ISERROR(AY21*AO21),"",AY21*AO21)</f>
        <v>0.38445000000000001</v>
      </c>
      <c r="AQ21" s="41">
        <v>0</v>
      </c>
      <c r="AR21" s="39">
        <f>IF(ISERROR(U21*AQ21),"",U21*AQ21)</f>
        <v>0</v>
      </c>
      <c r="AS21" s="42">
        <v>0</v>
      </c>
      <c r="AT21" s="41">
        <v>0</v>
      </c>
      <c r="AU21" s="39">
        <f>IF(ISERROR(AY21*AT21),"",AY21*AT21)</f>
        <v>0</v>
      </c>
      <c r="AV21" s="39">
        <f>IF(ISERROR(AL21+AN21+AP21+AR21+AU21),"",AL21+AN21+AP21+AR21+AU21)</f>
        <v>0.38445000000000001</v>
      </c>
      <c r="AW21" s="43">
        <f>IF(ISERROR(AJ21+AV21),"",AJ21+AV21)</f>
        <v>5.0062146153846152</v>
      </c>
      <c r="AX21" s="44">
        <f t="shared" si="32"/>
        <v>0.28380334543853863</v>
      </c>
      <c r="AY21" s="45">
        <v>6.99</v>
      </c>
      <c r="AZ21" s="35"/>
      <c r="BA21" s="39">
        <f t="shared" si="33"/>
        <v>0</v>
      </c>
      <c r="BB21" s="39">
        <f t="shared" si="34"/>
        <v>0</v>
      </c>
    </row>
    <row r="22" spans="1:54" s="46" customFormat="1" x14ac:dyDescent="0.25">
      <c r="A22" s="26"/>
      <c r="B22" s="27"/>
      <c r="C22" s="27"/>
      <c r="D22" s="27"/>
      <c r="E22" s="27" t="s">
        <v>54</v>
      </c>
      <c r="F22" s="27" t="s">
        <v>55</v>
      </c>
      <c r="G22" s="27" t="s">
        <v>56</v>
      </c>
      <c r="H22" s="28" t="s">
        <v>57</v>
      </c>
      <c r="I22" s="27" t="s">
        <v>58</v>
      </c>
      <c r="J22" s="27" t="s">
        <v>66</v>
      </c>
      <c r="K22" s="26" t="s">
        <v>124</v>
      </c>
      <c r="L22" s="29" t="s">
        <v>79</v>
      </c>
      <c r="M22" s="27" t="s">
        <v>67</v>
      </c>
      <c r="N22" s="27" t="s">
        <v>121</v>
      </c>
      <c r="O22" s="27"/>
      <c r="P22" s="30" t="s">
        <v>125</v>
      </c>
      <c r="Q22" s="30"/>
      <c r="R22" s="27"/>
      <c r="S22" s="27" t="s">
        <v>61</v>
      </c>
      <c r="T22" s="31"/>
      <c r="U22" s="32">
        <v>4.4000000000000004</v>
      </c>
      <c r="V22" s="27" t="s">
        <v>62</v>
      </c>
      <c r="W22" s="33">
        <v>25</v>
      </c>
      <c r="X22" s="33">
        <v>20</v>
      </c>
      <c r="Y22" s="33">
        <v>22</v>
      </c>
      <c r="Z22" s="34">
        <v>5.57</v>
      </c>
      <c r="AA22" s="35">
        <v>4</v>
      </c>
      <c r="AB22" s="36">
        <f t="shared" ref="AB22:AB28" si="35">IF(W22="","",W22*X22*Y22/1000000)</f>
        <v>1.0999999999999999E-2</v>
      </c>
      <c r="AC22" s="34">
        <v>65</v>
      </c>
      <c r="AD22" s="37">
        <f t="shared" ref="AD22:AD28" si="36">IF(AA22="","",AC22/AB22*AA22)</f>
        <v>23636.363636363636</v>
      </c>
      <c r="AE22" s="38">
        <v>3500</v>
      </c>
      <c r="AF22" s="39">
        <f t="shared" ref="AF22:AF28" si="37">IF(ISERROR(AE22/AD22),"",AE22/AD22)</f>
        <v>0.14807692307692308</v>
      </c>
      <c r="AG22" s="27" t="s">
        <v>63</v>
      </c>
      <c r="AH22" s="40">
        <v>0.314</v>
      </c>
      <c r="AI22" s="39">
        <f t="shared" ref="AI22:AI28" si="38">IF(ISERROR(U22*AH22),"",U22*AH22)</f>
        <v>1.3816000000000002</v>
      </c>
      <c r="AJ22" s="39">
        <f t="shared" ref="AJ22:AJ28" si="39">IF(ISERROR(U22+AF22+AI22),"",U22+AF22+AI22)</f>
        <v>5.929676923076924</v>
      </c>
      <c r="AK22" s="41">
        <v>0</v>
      </c>
      <c r="AL22" s="39">
        <f t="shared" si="30"/>
        <v>0</v>
      </c>
      <c r="AM22" s="41">
        <v>0</v>
      </c>
      <c r="AN22" s="39">
        <f t="shared" si="31"/>
        <v>0</v>
      </c>
      <c r="AO22" s="41">
        <v>5.5E-2</v>
      </c>
      <c r="AP22" s="39">
        <f t="shared" ref="AP22:AP28" si="40">IF(ISERROR(AY22*AO22),"",AY22*AO22)</f>
        <v>0.41304999999999997</v>
      </c>
      <c r="AQ22" s="41">
        <v>0</v>
      </c>
      <c r="AR22" s="39">
        <f t="shared" ref="AR22:AR28" si="41">IF(ISERROR(U22*AQ22),"",U22*AQ22)</f>
        <v>0</v>
      </c>
      <c r="AS22" s="42">
        <v>0</v>
      </c>
      <c r="AT22" s="41">
        <v>0</v>
      </c>
      <c r="AU22" s="39">
        <f t="shared" ref="AU22:AU28" si="42">IF(ISERROR(AY22*AT22),"",AY22*AT22)</f>
        <v>0</v>
      </c>
      <c r="AV22" s="39">
        <f t="shared" ref="AV22:AV28" si="43">IF(ISERROR(AL22+AN22+AP22+AR22+AU22),"",AL22+AN22+AP22+AR22+AU22)</f>
        <v>0.41304999999999997</v>
      </c>
      <c r="AW22" s="43">
        <f t="shared" ref="AW22:AW28" si="44">IF(ISERROR(AJ22+AV22),"",AJ22+AV22)</f>
        <v>6.3427269230769241</v>
      </c>
      <c r="AX22" s="44">
        <f t="shared" si="32"/>
        <v>0.15542917136126175</v>
      </c>
      <c r="AY22" s="45">
        <v>7.51</v>
      </c>
      <c r="AZ22" s="35"/>
      <c r="BA22" s="39">
        <f t="shared" si="33"/>
        <v>0</v>
      </c>
      <c r="BB22" s="39">
        <f t="shared" si="34"/>
        <v>0</v>
      </c>
    </row>
    <row r="23" spans="1:54" s="46" customFormat="1" x14ac:dyDescent="0.25">
      <c r="A23" s="26"/>
      <c r="B23" s="27"/>
      <c r="C23" s="27"/>
      <c r="D23" s="27"/>
      <c r="E23" s="27" t="s">
        <v>54</v>
      </c>
      <c r="F23" s="27" t="s">
        <v>55</v>
      </c>
      <c r="G23" s="27" t="s">
        <v>56</v>
      </c>
      <c r="H23" s="28" t="s">
        <v>57</v>
      </c>
      <c r="I23" s="27" t="s">
        <v>58</v>
      </c>
      <c r="J23" s="27" t="s">
        <v>81</v>
      </c>
      <c r="K23" s="26" t="s">
        <v>83</v>
      </c>
      <c r="L23" s="29" t="s">
        <v>79</v>
      </c>
      <c r="M23" s="27" t="s">
        <v>82</v>
      </c>
      <c r="N23" s="27" t="s">
        <v>121</v>
      </c>
      <c r="O23" s="27"/>
      <c r="P23" s="30" t="s">
        <v>126</v>
      </c>
      <c r="Q23" s="30"/>
      <c r="R23" s="27"/>
      <c r="S23" s="27" t="s">
        <v>61</v>
      </c>
      <c r="T23" s="31"/>
      <c r="U23" s="32">
        <v>4.4000000000000004</v>
      </c>
      <c r="V23" s="27" t="s">
        <v>62</v>
      </c>
      <c r="W23" s="33">
        <v>25</v>
      </c>
      <c r="X23" s="33">
        <v>20</v>
      </c>
      <c r="Y23" s="33">
        <v>22</v>
      </c>
      <c r="Z23" s="34">
        <v>5.57</v>
      </c>
      <c r="AA23" s="35">
        <v>4</v>
      </c>
      <c r="AB23" s="36">
        <f t="shared" si="35"/>
        <v>1.0999999999999999E-2</v>
      </c>
      <c r="AC23" s="34">
        <v>65</v>
      </c>
      <c r="AD23" s="37">
        <f t="shared" si="36"/>
        <v>23636.363636363636</v>
      </c>
      <c r="AE23" s="38">
        <v>3500</v>
      </c>
      <c r="AF23" s="39">
        <f t="shared" si="37"/>
        <v>0.14807692307692308</v>
      </c>
      <c r="AG23" s="27" t="s">
        <v>63</v>
      </c>
      <c r="AH23" s="40">
        <v>0.314</v>
      </c>
      <c r="AI23" s="39">
        <f t="shared" si="38"/>
        <v>1.3816000000000002</v>
      </c>
      <c r="AJ23" s="39">
        <f t="shared" si="39"/>
        <v>5.929676923076924</v>
      </c>
      <c r="AK23" s="41">
        <v>0</v>
      </c>
      <c r="AL23" s="39">
        <f t="shared" si="30"/>
        <v>0</v>
      </c>
      <c r="AM23" s="41">
        <v>0</v>
      </c>
      <c r="AN23" s="39">
        <f t="shared" si="31"/>
        <v>0</v>
      </c>
      <c r="AO23" s="41">
        <v>5.5E-2</v>
      </c>
      <c r="AP23" s="39">
        <f t="shared" si="40"/>
        <v>0.41304999999999997</v>
      </c>
      <c r="AQ23" s="41">
        <v>0</v>
      </c>
      <c r="AR23" s="39">
        <f t="shared" si="41"/>
        <v>0</v>
      </c>
      <c r="AS23" s="42">
        <v>0</v>
      </c>
      <c r="AT23" s="41">
        <v>0</v>
      </c>
      <c r="AU23" s="39">
        <f t="shared" si="42"/>
        <v>0</v>
      </c>
      <c r="AV23" s="39">
        <f t="shared" si="43"/>
        <v>0.41304999999999997</v>
      </c>
      <c r="AW23" s="43">
        <f t="shared" si="44"/>
        <v>6.3427269230769241</v>
      </c>
      <c r="AX23" s="44">
        <f t="shared" si="32"/>
        <v>0.15542917136126175</v>
      </c>
      <c r="AY23" s="45">
        <v>7.51</v>
      </c>
      <c r="AZ23" s="35"/>
      <c r="BA23" s="39">
        <f t="shared" si="33"/>
        <v>0</v>
      </c>
      <c r="BB23" s="39">
        <f t="shared" si="34"/>
        <v>0</v>
      </c>
    </row>
    <row r="24" spans="1:54" s="46" customFormat="1" x14ac:dyDescent="0.25">
      <c r="A24" s="26"/>
      <c r="B24" s="27"/>
      <c r="C24" s="27"/>
      <c r="D24" s="27"/>
      <c r="E24" s="27" t="s">
        <v>54</v>
      </c>
      <c r="F24" s="27" t="s">
        <v>55</v>
      </c>
      <c r="G24" s="27" t="s">
        <v>56</v>
      </c>
      <c r="H24" s="28" t="s">
        <v>77</v>
      </c>
      <c r="I24" s="27" t="s">
        <v>58</v>
      </c>
      <c r="J24" s="27" t="s">
        <v>68</v>
      </c>
      <c r="K24" s="26" t="s">
        <v>127</v>
      </c>
      <c r="L24" s="29" t="s">
        <v>79</v>
      </c>
      <c r="M24" s="27" t="s">
        <v>69</v>
      </c>
      <c r="N24" s="27" t="s">
        <v>128</v>
      </c>
      <c r="O24" s="27"/>
      <c r="P24" s="30" t="s">
        <v>129</v>
      </c>
      <c r="Q24" s="30"/>
      <c r="R24" s="27"/>
      <c r="S24" s="27" t="s">
        <v>61</v>
      </c>
      <c r="T24" s="31"/>
      <c r="U24" s="32">
        <v>4.7300000000000004</v>
      </c>
      <c r="V24" s="27" t="s">
        <v>62</v>
      </c>
      <c r="W24" s="33">
        <v>25</v>
      </c>
      <c r="X24" s="33">
        <v>20</v>
      </c>
      <c r="Y24" s="33">
        <v>26</v>
      </c>
      <c r="Z24" s="34">
        <v>6.13</v>
      </c>
      <c r="AA24" s="35">
        <v>4</v>
      </c>
      <c r="AB24" s="36">
        <f t="shared" si="35"/>
        <v>1.2999999999999999E-2</v>
      </c>
      <c r="AC24" s="34">
        <v>65</v>
      </c>
      <c r="AD24" s="37">
        <f t="shared" si="36"/>
        <v>20000</v>
      </c>
      <c r="AE24" s="38">
        <v>3500</v>
      </c>
      <c r="AF24" s="39">
        <f t="shared" si="37"/>
        <v>0.17499999999999999</v>
      </c>
      <c r="AG24" s="27" t="s">
        <v>63</v>
      </c>
      <c r="AH24" s="40">
        <v>0.314</v>
      </c>
      <c r="AI24" s="39">
        <f t="shared" si="38"/>
        <v>1.4852200000000002</v>
      </c>
      <c r="AJ24" s="39">
        <f t="shared" si="39"/>
        <v>6.3902200000000002</v>
      </c>
      <c r="AK24" s="41">
        <v>0</v>
      </c>
      <c r="AL24" s="39">
        <f t="shared" si="30"/>
        <v>0</v>
      </c>
      <c r="AM24" s="41">
        <v>0</v>
      </c>
      <c r="AN24" s="39">
        <f t="shared" si="31"/>
        <v>0</v>
      </c>
      <c r="AO24" s="41">
        <v>5.5E-2</v>
      </c>
      <c r="AP24" s="39">
        <f t="shared" si="40"/>
        <v>0.49114999999999998</v>
      </c>
      <c r="AQ24" s="41">
        <v>0</v>
      </c>
      <c r="AR24" s="39">
        <f t="shared" si="41"/>
        <v>0</v>
      </c>
      <c r="AS24" s="42">
        <v>0</v>
      </c>
      <c r="AT24" s="41">
        <v>0</v>
      </c>
      <c r="AU24" s="39">
        <f t="shared" si="42"/>
        <v>0</v>
      </c>
      <c r="AV24" s="39">
        <f t="shared" si="43"/>
        <v>0.49114999999999998</v>
      </c>
      <c r="AW24" s="43">
        <f t="shared" si="44"/>
        <v>6.8813700000000004</v>
      </c>
      <c r="AX24" s="44">
        <f t="shared" si="32"/>
        <v>0.2294098544232922</v>
      </c>
      <c r="AY24" s="45">
        <v>8.93</v>
      </c>
      <c r="AZ24" s="35"/>
      <c r="BA24" s="39">
        <f t="shared" si="33"/>
        <v>0</v>
      </c>
      <c r="BB24" s="39">
        <f t="shared" si="34"/>
        <v>0</v>
      </c>
    </row>
    <row r="25" spans="1:54" s="46" customFormat="1" x14ac:dyDescent="0.25">
      <c r="A25" s="26"/>
      <c r="B25" s="27"/>
      <c r="C25" s="27"/>
      <c r="D25" s="27"/>
      <c r="E25" s="27" t="s">
        <v>54</v>
      </c>
      <c r="F25" s="27" t="s">
        <v>55</v>
      </c>
      <c r="G25" s="27" t="s">
        <v>56</v>
      </c>
      <c r="H25" s="28" t="s">
        <v>74</v>
      </c>
      <c r="I25" s="27" t="s">
        <v>58</v>
      </c>
      <c r="J25" s="27" t="s">
        <v>70</v>
      </c>
      <c r="K25" s="26" t="s">
        <v>78</v>
      </c>
      <c r="L25" s="29" t="s">
        <v>79</v>
      </c>
      <c r="M25" s="27" t="s">
        <v>71</v>
      </c>
      <c r="N25" s="27" t="s">
        <v>121</v>
      </c>
      <c r="O25" s="27"/>
      <c r="P25" s="30" t="s">
        <v>130</v>
      </c>
      <c r="Q25" s="30"/>
      <c r="R25" s="27"/>
      <c r="S25" s="27" t="s">
        <v>61</v>
      </c>
      <c r="T25" s="31"/>
      <c r="U25" s="32">
        <v>5.51</v>
      </c>
      <c r="V25" s="27" t="s">
        <v>62</v>
      </c>
      <c r="W25" s="33">
        <v>25</v>
      </c>
      <c r="X25" s="33">
        <v>20</v>
      </c>
      <c r="Y25" s="33">
        <v>28.5</v>
      </c>
      <c r="Z25" s="34">
        <v>7.35</v>
      </c>
      <c r="AA25" s="35">
        <v>4</v>
      </c>
      <c r="AB25" s="36">
        <f t="shared" si="35"/>
        <v>1.4250000000000001E-2</v>
      </c>
      <c r="AC25" s="34">
        <v>65</v>
      </c>
      <c r="AD25" s="37">
        <f t="shared" si="36"/>
        <v>18245.614035087718</v>
      </c>
      <c r="AE25" s="38">
        <v>3500</v>
      </c>
      <c r="AF25" s="39">
        <f t="shared" si="37"/>
        <v>0.19182692307692309</v>
      </c>
      <c r="AG25" s="27" t="s">
        <v>63</v>
      </c>
      <c r="AH25" s="40">
        <v>0.314</v>
      </c>
      <c r="AI25" s="39">
        <f t="shared" si="38"/>
        <v>1.73014</v>
      </c>
      <c r="AJ25" s="39">
        <f t="shared" si="39"/>
        <v>7.4319669230769225</v>
      </c>
      <c r="AK25" s="41">
        <v>0</v>
      </c>
      <c r="AL25" s="39">
        <f t="shared" si="30"/>
        <v>0</v>
      </c>
      <c r="AM25" s="41">
        <v>0</v>
      </c>
      <c r="AN25" s="39">
        <f t="shared" si="31"/>
        <v>0</v>
      </c>
      <c r="AO25" s="41">
        <v>5.5E-2</v>
      </c>
      <c r="AP25" s="39">
        <f t="shared" si="40"/>
        <v>0.58079999999999998</v>
      </c>
      <c r="AQ25" s="41">
        <v>0</v>
      </c>
      <c r="AR25" s="39">
        <f t="shared" si="41"/>
        <v>0</v>
      </c>
      <c r="AS25" s="42">
        <v>0</v>
      </c>
      <c r="AT25" s="41">
        <v>0</v>
      </c>
      <c r="AU25" s="39">
        <f t="shared" si="42"/>
        <v>0</v>
      </c>
      <c r="AV25" s="39">
        <f t="shared" si="43"/>
        <v>0.58079999999999998</v>
      </c>
      <c r="AW25" s="43">
        <f t="shared" si="44"/>
        <v>8.0127669230769225</v>
      </c>
      <c r="AX25" s="44">
        <f t="shared" si="32"/>
        <v>0.24121525349650358</v>
      </c>
      <c r="AY25" s="45">
        <v>10.56</v>
      </c>
      <c r="AZ25" s="35"/>
      <c r="BA25" s="39">
        <f t="shared" si="33"/>
        <v>0</v>
      </c>
      <c r="BB25" s="39">
        <f t="shared" si="34"/>
        <v>0</v>
      </c>
    </row>
    <row r="26" spans="1:54" s="46" customFormat="1" x14ac:dyDescent="0.25">
      <c r="A26" s="26"/>
      <c r="B26" s="27"/>
      <c r="C26" s="27"/>
      <c r="D26" s="27"/>
      <c r="E26" s="27" t="s">
        <v>54</v>
      </c>
      <c r="F26" s="27" t="s">
        <v>55</v>
      </c>
      <c r="G26" s="27" t="s">
        <v>56</v>
      </c>
      <c r="H26" s="28" t="s">
        <v>57</v>
      </c>
      <c r="I26" s="27" t="s">
        <v>58</v>
      </c>
      <c r="J26" s="27" t="s">
        <v>72</v>
      </c>
      <c r="K26" s="26" t="s">
        <v>83</v>
      </c>
      <c r="L26" s="29" t="s">
        <v>79</v>
      </c>
      <c r="M26" s="27" t="s">
        <v>73</v>
      </c>
      <c r="N26" s="27" t="s">
        <v>121</v>
      </c>
      <c r="O26" s="27"/>
      <c r="P26" s="30" t="s">
        <v>131</v>
      </c>
      <c r="Q26" s="30"/>
      <c r="R26" s="27"/>
      <c r="S26" s="27" t="s">
        <v>61</v>
      </c>
      <c r="T26" s="31"/>
      <c r="U26" s="32">
        <v>5.61</v>
      </c>
      <c r="V26" s="27" t="s">
        <v>62</v>
      </c>
      <c r="W26" s="33">
        <v>25</v>
      </c>
      <c r="X26" s="33">
        <v>20</v>
      </c>
      <c r="Y26" s="33">
        <v>28.5</v>
      </c>
      <c r="Z26" s="34">
        <v>7.35</v>
      </c>
      <c r="AA26" s="35">
        <v>4</v>
      </c>
      <c r="AB26" s="36">
        <f t="shared" si="35"/>
        <v>1.4250000000000001E-2</v>
      </c>
      <c r="AC26" s="34">
        <v>65</v>
      </c>
      <c r="AD26" s="37">
        <f t="shared" si="36"/>
        <v>18245.614035087718</v>
      </c>
      <c r="AE26" s="38">
        <v>3500</v>
      </c>
      <c r="AF26" s="39">
        <f t="shared" si="37"/>
        <v>0.19182692307692309</v>
      </c>
      <c r="AG26" s="27" t="s">
        <v>63</v>
      </c>
      <c r="AH26" s="40">
        <v>0.314</v>
      </c>
      <c r="AI26" s="39">
        <f t="shared" si="38"/>
        <v>1.7615400000000001</v>
      </c>
      <c r="AJ26" s="39">
        <f t="shared" si="39"/>
        <v>7.5633669230769236</v>
      </c>
      <c r="AK26" s="41">
        <v>0</v>
      </c>
      <c r="AL26" s="39">
        <f t="shared" si="30"/>
        <v>0</v>
      </c>
      <c r="AM26" s="41">
        <v>0</v>
      </c>
      <c r="AN26" s="39">
        <f t="shared" si="31"/>
        <v>0</v>
      </c>
      <c r="AO26" s="41">
        <v>5.5E-2</v>
      </c>
      <c r="AP26" s="39">
        <f t="shared" si="40"/>
        <v>0.58079999999999998</v>
      </c>
      <c r="AQ26" s="41">
        <v>0</v>
      </c>
      <c r="AR26" s="39">
        <f t="shared" si="41"/>
        <v>0</v>
      </c>
      <c r="AS26" s="42">
        <v>0</v>
      </c>
      <c r="AT26" s="41">
        <v>0</v>
      </c>
      <c r="AU26" s="39">
        <f t="shared" si="42"/>
        <v>0</v>
      </c>
      <c r="AV26" s="39">
        <f t="shared" si="43"/>
        <v>0.58079999999999998</v>
      </c>
      <c r="AW26" s="43">
        <f t="shared" si="44"/>
        <v>8.1441669230769236</v>
      </c>
      <c r="AX26" s="44">
        <f t="shared" si="32"/>
        <v>0.22877207167832167</v>
      </c>
      <c r="AY26" s="45">
        <v>10.56</v>
      </c>
      <c r="AZ26" s="35"/>
      <c r="BA26" s="39">
        <f t="shared" si="33"/>
        <v>0</v>
      </c>
      <c r="BB26" s="39">
        <f t="shared" si="34"/>
        <v>0</v>
      </c>
    </row>
    <row r="27" spans="1:54" s="46" customFormat="1" x14ac:dyDescent="0.25">
      <c r="A27" s="26"/>
      <c r="B27" s="27"/>
      <c r="C27" s="27"/>
      <c r="D27" s="27"/>
      <c r="E27" s="27" t="s">
        <v>54</v>
      </c>
      <c r="F27" s="27" t="s">
        <v>55</v>
      </c>
      <c r="G27" s="27" t="s">
        <v>56</v>
      </c>
      <c r="H27" s="28" t="s">
        <v>84</v>
      </c>
      <c r="I27" s="27" t="s">
        <v>96</v>
      </c>
      <c r="J27" s="27" t="s">
        <v>97</v>
      </c>
      <c r="K27" s="26" t="s">
        <v>78</v>
      </c>
      <c r="L27" s="29" t="s">
        <v>79</v>
      </c>
      <c r="M27" s="47" t="s">
        <v>99</v>
      </c>
      <c r="N27" s="27" t="s">
        <v>121</v>
      </c>
      <c r="O27" s="27"/>
      <c r="P27" s="30" t="s">
        <v>132</v>
      </c>
      <c r="Q27" s="30"/>
      <c r="R27" s="27"/>
      <c r="S27" s="27" t="s">
        <v>101</v>
      </c>
      <c r="T27" s="31"/>
      <c r="U27" s="32">
        <v>0.93</v>
      </c>
      <c r="V27" s="27" t="s">
        <v>62</v>
      </c>
      <c r="W27" s="33">
        <v>24.5</v>
      </c>
      <c r="X27" s="33">
        <v>15</v>
      </c>
      <c r="Y27" s="33">
        <v>15.5</v>
      </c>
      <c r="Z27" s="48">
        <v>1.04</v>
      </c>
      <c r="AA27" s="35">
        <v>4</v>
      </c>
      <c r="AB27" s="36">
        <f t="shared" si="35"/>
        <v>5.6962499999999999E-3</v>
      </c>
      <c r="AC27" s="34">
        <v>65</v>
      </c>
      <c r="AD27" s="37">
        <f t="shared" si="36"/>
        <v>45644.064077243798</v>
      </c>
      <c r="AE27" s="38">
        <v>3500</v>
      </c>
      <c r="AF27" s="39">
        <f t="shared" si="37"/>
        <v>7.6680288461538459E-2</v>
      </c>
      <c r="AG27" s="27" t="s">
        <v>63</v>
      </c>
      <c r="AH27" s="40">
        <v>0.314</v>
      </c>
      <c r="AI27" s="39">
        <f t="shared" si="38"/>
        <v>0.29202</v>
      </c>
      <c r="AJ27" s="39">
        <f t="shared" si="39"/>
        <v>1.2987002884615384</v>
      </c>
      <c r="AK27" s="41">
        <v>0</v>
      </c>
      <c r="AL27" s="39">
        <f t="shared" si="30"/>
        <v>0</v>
      </c>
      <c r="AM27" s="41">
        <v>0</v>
      </c>
      <c r="AN27" s="39">
        <f t="shared" si="31"/>
        <v>0</v>
      </c>
      <c r="AO27" s="41">
        <v>5.5E-2</v>
      </c>
      <c r="AP27" s="39">
        <f t="shared" si="40"/>
        <v>0.10504999999999999</v>
      </c>
      <c r="AQ27" s="41">
        <v>0</v>
      </c>
      <c r="AR27" s="39">
        <f t="shared" si="41"/>
        <v>0</v>
      </c>
      <c r="AS27" s="42">
        <v>0</v>
      </c>
      <c r="AT27" s="41">
        <v>0</v>
      </c>
      <c r="AU27" s="39">
        <f t="shared" si="42"/>
        <v>0</v>
      </c>
      <c r="AV27" s="39">
        <f t="shared" si="43"/>
        <v>0.10504999999999999</v>
      </c>
      <c r="AW27" s="43">
        <f t="shared" si="44"/>
        <v>1.4037502884615385</v>
      </c>
      <c r="AX27" s="44">
        <f t="shared" si="32"/>
        <v>0.26505220499395887</v>
      </c>
      <c r="AY27" s="45">
        <v>1.91</v>
      </c>
      <c r="AZ27" s="35"/>
      <c r="BA27" s="39">
        <f t="shared" si="33"/>
        <v>0</v>
      </c>
      <c r="BB27" s="39">
        <f t="shared" si="34"/>
        <v>0</v>
      </c>
    </row>
    <row r="28" spans="1:54" s="46" customFormat="1" x14ac:dyDescent="0.25">
      <c r="A28" s="26"/>
      <c r="B28" s="27"/>
      <c r="C28" s="27"/>
      <c r="D28" s="27"/>
      <c r="E28" s="27" t="s">
        <v>54</v>
      </c>
      <c r="F28" s="27" t="s">
        <v>55</v>
      </c>
      <c r="G28" s="27" t="s">
        <v>56</v>
      </c>
      <c r="H28" s="28" t="s">
        <v>57</v>
      </c>
      <c r="I28" s="27" t="s">
        <v>133</v>
      </c>
      <c r="J28" s="27" t="s">
        <v>102</v>
      </c>
      <c r="K28" s="26" t="s">
        <v>78</v>
      </c>
      <c r="L28" s="29" t="s">
        <v>79</v>
      </c>
      <c r="M28" s="47" t="s">
        <v>103</v>
      </c>
      <c r="N28" s="27" t="s">
        <v>121</v>
      </c>
      <c r="O28" s="27"/>
      <c r="P28" s="30" t="s">
        <v>134</v>
      </c>
      <c r="Q28" s="30"/>
      <c r="R28" s="27"/>
      <c r="S28" s="27" t="s">
        <v>101</v>
      </c>
      <c r="T28" s="31"/>
      <c r="U28" s="32">
        <v>1.06</v>
      </c>
      <c r="V28" s="27" t="s">
        <v>62</v>
      </c>
      <c r="W28" s="33">
        <v>24.5</v>
      </c>
      <c r="X28" s="33">
        <v>15</v>
      </c>
      <c r="Y28" s="33">
        <v>18.5</v>
      </c>
      <c r="Z28" s="48">
        <v>1.21</v>
      </c>
      <c r="AA28" s="35">
        <v>4</v>
      </c>
      <c r="AB28" s="36">
        <f t="shared" si="35"/>
        <v>6.7987500000000001E-3</v>
      </c>
      <c r="AC28" s="34">
        <v>65</v>
      </c>
      <c r="AD28" s="37">
        <f t="shared" si="36"/>
        <v>38242.323956609667</v>
      </c>
      <c r="AE28" s="38">
        <v>3500</v>
      </c>
      <c r="AF28" s="39">
        <f t="shared" si="37"/>
        <v>9.1521634615384623E-2</v>
      </c>
      <c r="AG28" s="27" t="s">
        <v>63</v>
      </c>
      <c r="AH28" s="40">
        <v>0.314</v>
      </c>
      <c r="AI28" s="39">
        <f t="shared" si="38"/>
        <v>0.33284000000000002</v>
      </c>
      <c r="AJ28" s="39">
        <f t="shared" si="39"/>
        <v>1.4843616346153847</v>
      </c>
      <c r="AK28" s="41">
        <v>0</v>
      </c>
      <c r="AL28" s="39">
        <f t="shared" si="30"/>
        <v>0</v>
      </c>
      <c r="AM28" s="41">
        <v>0</v>
      </c>
      <c r="AN28" s="39">
        <f t="shared" si="31"/>
        <v>0</v>
      </c>
      <c r="AO28" s="41">
        <v>5.5E-2</v>
      </c>
      <c r="AP28" s="39">
        <f t="shared" si="40"/>
        <v>0.12155000000000001</v>
      </c>
      <c r="AQ28" s="41">
        <v>0</v>
      </c>
      <c r="AR28" s="39">
        <f t="shared" si="41"/>
        <v>0</v>
      </c>
      <c r="AS28" s="42">
        <v>0</v>
      </c>
      <c r="AT28" s="41">
        <v>0</v>
      </c>
      <c r="AU28" s="39">
        <f t="shared" si="42"/>
        <v>0</v>
      </c>
      <c r="AV28" s="39">
        <f t="shared" si="43"/>
        <v>0.12155000000000001</v>
      </c>
      <c r="AW28" s="43">
        <f t="shared" si="44"/>
        <v>1.6059116346153848</v>
      </c>
      <c r="AX28" s="44">
        <f t="shared" si="32"/>
        <v>0.27334315175774443</v>
      </c>
      <c r="AY28" s="45">
        <v>2.21</v>
      </c>
      <c r="AZ28" s="35"/>
      <c r="BA28" s="39">
        <f t="shared" si="33"/>
        <v>0</v>
      </c>
      <c r="BB28" s="39">
        <f t="shared" si="34"/>
        <v>0</v>
      </c>
    </row>
    <row r="29" spans="1:54" s="46" customFormat="1" x14ac:dyDescent="0.25">
      <c r="A29" s="26"/>
      <c r="B29" s="27"/>
      <c r="C29" s="27"/>
      <c r="D29" s="27"/>
      <c r="E29" s="27" t="s">
        <v>54</v>
      </c>
      <c r="F29" s="27" t="s">
        <v>55</v>
      </c>
      <c r="G29" s="27" t="s">
        <v>56</v>
      </c>
      <c r="H29" s="28" t="s">
        <v>57</v>
      </c>
      <c r="I29" s="27" t="s">
        <v>58</v>
      </c>
      <c r="J29" s="27" t="s">
        <v>64</v>
      </c>
      <c r="K29" s="26" t="s">
        <v>78</v>
      </c>
      <c r="L29" s="29" t="s">
        <v>79</v>
      </c>
      <c r="M29" s="27" t="s">
        <v>65</v>
      </c>
      <c r="N29" s="27" t="s">
        <v>135</v>
      </c>
      <c r="O29" s="27"/>
      <c r="P29" s="30" t="s">
        <v>136</v>
      </c>
      <c r="Q29" s="30"/>
      <c r="R29" s="27"/>
      <c r="S29" s="27" t="s">
        <v>61</v>
      </c>
      <c r="T29" s="31"/>
      <c r="U29" s="32">
        <v>3.42</v>
      </c>
      <c r="V29" s="27" t="s">
        <v>62</v>
      </c>
      <c r="W29" s="33">
        <v>25</v>
      </c>
      <c r="X29" s="33">
        <v>20</v>
      </c>
      <c r="Y29" s="33">
        <v>19</v>
      </c>
      <c r="Z29" s="34">
        <v>4.26</v>
      </c>
      <c r="AA29" s="35">
        <v>4</v>
      </c>
      <c r="AB29" s="36">
        <f t="shared" ref="AB29:AB31" si="45">IF(W29="","",W29*X29*Y29/1000000)</f>
        <v>9.4999999999999998E-3</v>
      </c>
      <c r="AC29" s="34">
        <v>65</v>
      </c>
      <c r="AD29" s="37">
        <f t="shared" ref="AD29:AD31" si="46">IF(AA29="","",AC29/AB29*AA29)</f>
        <v>27368.42105263158</v>
      </c>
      <c r="AE29" s="38">
        <v>3500</v>
      </c>
      <c r="AF29" s="39">
        <f t="shared" ref="AF29:AF31" si="47">IF(ISERROR(AE29/AD29),"",AE29/AD29)</f>
        <v>0.12788461538461537</v>
      </c>
      <c r="AG29" s="27" t="s">
        <v>63</v>
      </c>
      <c r="AH29" s="40">
        <v>0.314</v>
      </c>
      <c r="AI29" s="39">
        <f t="shared" ref="AI29:AI31" si="48">IF(ISERROR(U29*AH29),"",U29*AH29)</f>
        <v>1.0738799999999999</v>
      </c>
      <c r="AJ29" s="39">
        <f t="shared" ref="AJ29:AJ31" si="49">IF(ISERROR(U29+AF29+AI29),"",U29+AF29+AI29)</f>
        <v>4.621764615384615</v>
      </c>
      <c r="AK29" s="41">
        <v>0</v>
      </c>
      <c r="AL29" s="39">
        <f t="shared" ref="AL29:AL31" si="50">IF(ISERROR(AY29*AK29),"",AY29*AK29)</f>
        <v>0</v>
      </c>
      <c r="AM29" s="41">
        <v>0</v>
      </c>
      <c r="AN29" s="39">
        <f t="shared" ref="AN29:AN31" si="51">IF(ISERROR(AY29*AM29),"",AY29*AM29)</f>
        <v>0</v>
      </c>
      <c r="AO29" s="41">
        <v>5.5E-2</v>
      </c>
      <c r="AP29" s="39">
        <f t="shared" ref="AP29:AP31" si="52">IF(ISERROR(AY29*AO29),"",AY29*AO29)</f>
        <v>0.38445000000000001</v>
      </c>
      <c r="AQ29" s="41">
        <v>0</v>
      </c>
      <c r="AR29" s="39">
        <f t="shared" ref="AR29:AR31" si="53">IF(ISERROR(U29*AQ29),"",U29*AQ29)</f>
        <v>0</v>
      </c>
      <c r="AS29" s="42">
        <v>0</v>
      </c>
      <c r="AT29" s="41">
        <v>0</v>
      </c>
      <c r="AU29" s="39">
        <f t="shared" ref="AU29:AU31" si="54">IF(ISERROR(AY29*AT29),"",AY29*AT29)</f>
        <v>0</v>
      </c>
      <c r="AV29" s="39">
        <f t="shared" ref="AV29:AV31" si="55">IF(ISERROR(AL29+AN29+AP29+AR29+AU29),"",AL29+AN29+AP29+AR29+AU29)</f>
        <v>0.38445000000000001</v>
      </c>
      <c r="AW29" s="43">
        <f t="shared" ref="AW29:AW31" si="56">IF(ISERROR(AJ29+AV29),"",AJ29+AV29)</f>
        <v>5.0062146153846152</v>
      </c>
      <c r="AX29" s="44">
        <f t="shared" ref="AX29:AX31" si="57">IF(ISERROR((AY29-AW29)/AY29),"",(AY29-AW29)/AY29)</f>
        <v>0.28380334543853863</v>
      </c>
      <c r="AY29" s="45">
        <v>6.99</v>
      </c>
      <c r="AZ29" s="35"/>
      <c r="BA29" s="39">
        <f t="shared" ref="BA29:BA31" si="58">IF(ISERROR(AW29*AZ29),"",AW29*AZ29)</f>
        <v>0</v>
      </c>
      <c r="BB29" s="39">
        <f t="shared" ref="BB29:BB31" si="59">IF(ISERROR(AY29*AZ29),"",AY29*AZ29)</f>
        <v>0</v>
      </c>
    </row>
    <row r="30" spans="1:54" s="46" customFormat="1" x14ac:dyDescent="0.25">
      <c r="A30" s="26"/>
      <c r="B30" s="27"/>
      <c r="C30" s="27"/>
      <c r="D30" s="27"/>
      <c r="E30" s="27" t="s">
        <v>54</v>
      </c>
      <c r="F30" s="27" t="s">
        <v>55</v>
      </c>
      <c r="G30" s="27" t="s">
        <v>56</v>
      </c>
      <c r="H30" s="28" t="s">
        <v>74</v>
      </c>
      <c r="I30" s="27" t="s">
        <v>58</v>
      </c>
      <c r="J30" s="27" t="s">
        <v>64</v>
      </c>
      <c r="K30" s="26" t="s">
        <v>78</v>
      </c>
      <c r="L30" s="29" t="s">
        <v>79</v>
      </c>
      <c r="M30" s="27" t="s">
        <v>65</v>
      </c>
      <c r="N30" s="27" t="s">
        <v>137</v>
      </c>
      <c r="O30" s="27"/>
      <c r="P30" s="30" t="s">
        <v>138</v>
      </c>
      <c r="Q30" s="30"/>
      <c r="R30" s="27"/>
      <c r="S30" s="27" t="s">
        <v>61</v>
      </c>
      <c r="T30" s="31"/>
      <c r="U30" s="32">
        <v>3.42</v>
      </c>
      <c r="V30" s="27" t="s">
        <v>62</v>
      </c>
      <c r="W30" s="33">
        <v>25</v>
      </c>
      <c r="X30" s="33">
        <v>20</v>
      </c>
      <c r="Y30" s="33">
        <v>19</v>
      </c>
      <c r="Z30" s="34">
        <v>4.26</v>
      </c>
      <c r="AA30" s="35">
        <v>4</v>
      </c>
      <c r="AB30" s="36">
        <f t="shared" si="45"/>
        <v>9.4999999999999998E-3</v>
      </c>
      <c r="AC30" s="34">
        <v>65</v>
      </c>
      <c r="AD30" s="37">
        <f t="shared" si="46"/>
        <v>27368.42105263158</v>
      </c>
      <c r="AE30" s="38">
        <v>3500</v>
      </c>
      <c r="AF30" s="39">
        <f t="shared" si="47"/>
        <v>0.12788461538461537</v>
      </c>
      <c r="AG30" s="27" t="s">
        <v>63</v>
      </c>
      <c r="AH30" s="40">
        <v>0.314</v>
      </c>
      <c r="AI30" s="39">
        <f t="shared" si="48"/>
        <v>1.0738799999999999</v>
      </c>
      <c r="AJ30" s="39">
        <f t="shared" si="49"/>
        <v>4.621764615384615</v>
      </c>
      <c r="AK30" s="41">
        <v>0</v>
      </c>
      <c r="AL30" s="39">
        <f t="shared" si="50"/>
        <v>0</v>
      </c>
      <c r="AM30" s="41">
        <v>0</v>
      </c>
      <c r="AN30" s="39">
        <f t="shared" si="51"/>
        <v>0</v>
      </c>
      <c r="AO30" s="41">
        <v>5.5E-2</v>
      </c>
      <c r="AP30" s="39">
        <f t="shared" si="52"/>
        <v>0.38445000000000001</v>
      </c>
      <c r="AQ30" s="41">
        <v>0</v>
      </c>
      <c r="AR30" s="39">
        <f t="shared" si="53"/>
        <v>0</v>
      </c>
      <c r="AS30" s="42">
        <v>0</v>
      </c>
      <c r="AT30" s="41">
        <v>0</v>
      </c>
      <c r="AU30" s="39">
        <f t="shared" si="54"/>
        <v>0</v>
      </c>
      <c r="AV30" s="39">
        <f t="shared" si="55"/>
        <v>0.38445000000000001</v>
      </c>
      <c r="AW30" s="43">
        <f t="shared" si="56"/>
        <v>5.0062146153846152</v>
      </c>
      <c r="AX30" s="44">
        <f t="shared" si="57"/>
        <v>0.28380334543853863</v>
      </c>
      <c r="AY30" s="45">
        <v>6.99</v>
      </c>
      <c r="AZ30" s="35"/>
      <c r="BA30" s="39">
        <f t="shared" si="58"/>
        <v>0</v>
      </c>
      <c r="BB30" s="39">
        <f t="shared" si="59"/>
        <v>0</v>
      </c>
    </row>
    <row r="31" spans="1:54" s="46" customFormat="1" x14ac:dyDescent="0.25">
      <c r="A31" s="26"/>
      <c r="B31" s="27"/>
      <c r="C31" s="27"/>
      <c r="D31" s="27"/>
      <c r="E31" s="27" t="s">
        <v>54</v>
      </c>
      <c r="F31" s="27" t="s">
        <v>55</v>
      </c>
      <c r="G31" s="27" t="s">
        <v>56</v>
      </c>
      <c r="H31" s="28" t="s">
        <v>57</v>
      </c>
      <c r="I31" s="27" t="s">
        <v>76</v>
      </c>
      <c r="J31" s="27" t="s">
        <v>72</v>
      </c>
      <c r="K31" s="26" t="s">
        <v>78</v>
      </c>
      <c r="L31" s="29" t="s">
        <v>79</v>
      </c>
      <c r="M31" s="27" t="s">
        <v>73</v>
      </c>
      <c r="N31" s="27" t="s">
        <v>135</v>
      </c>
      <c r="O31" s="27"/>
      <c r="P31" s="30" t="s">
        <v>139</v>
      </c>
      <c r="Q31" s="30"/>
      <c r="R31" s="27"/>
      <c r="S31" s="27" t="s">
        <v>61</v>
      </c>
      <c r="T31" s="31"/>
      <c r="U31" s="32">
        <v>5.61</v>
      </c>
      <c r="V31" s="27" t="s">
        <v>62</v>
      </c>
      <c r="W31" s="33">
        <v>25</v>
      </c>
      <c r="X31" s="33">
        <v>20</v>
      </c>
      <c r="Y31" s="33">
        <v>28.5</v>
      </c>
      <c r="Z31" s="34">
        <v>7.35</v>
      </c>
      <c r="AA31" s="35">
        <v>4</v>
      </c>
      <c r="AB31" s="36">
        <f t="shared" si="45"/>
        <v>1.4250000000000001E-2</v>
      </c>
      <c r="AC31" s="34">
        <v>65</v>
      </c>
      <c r="AD31" s="37">
        <f t="shared" si="46"/>
        <v>18245.614035087718</v>
      </c>
      <c r="AE31" s="38">
        <v>3500</v>
      </c>
      <c r="AF31" s="39">
        <f t="shared" si="47"/>
        <v>0.19182692307692309</v>
      </c>
      <c r="AG31" s="27" t="s">
        <v>63</v>
      </c>
      <c r="AH31" s="40">
        <v>0.314</v>
      </c>
      <c r="AI31" s="39">
        <f t="shared" si="48"/>
        <v>1.7615400000000001</v>
      </c>
      <c r="AJ31" s="39">
        <f t="shared" si="49"/>
        <v>7.5633669230769236</v>
      </c>
      <c r="AK31" s="41">
        <v>0</v>
      </c>
      <c r="AL31" s="39">
        <f t="shared" si="50"/>
        <v>0</v>
      </c>
      <c r="AM31" s="41">
        <v>0</v>
      </c>
      <c r="AN31" s="39">
        <f t="shared" si="51"/>
        <v>0</v>
      </c>
      <c r="AO31" s="41">
        <v>5.5E-2</v>
      </c>
      <c r="AP31" s="39">
        <f t="shared" si="52"/>
        <v>0.58079999999999998</v>
      </c>
      <c r="AQ31" s="41">
        <v>0</v>
      </c>
      <c r="AR31" s="39">
        <f t="shared" si="53"/>
        <v>0</v>
      </c>
      <c r="AS31" s="42">
        <v>0</v>
      </c>
      <c r="AT31" s="41">
        <v>0</v>
      </c>
      <c r="AU31" s="39">
        <f t="shared" si="54"/>
        <v>0</v>
      </c>
      <c r="AV31" s="39">
        <f t="shared" si="55"/>
        <v>0.58079999999999998</v>
      </c>
      <c r="AW31" s="43">
        <f t="shared" si="56"/>
        <v>8.1441669230769236</v>
      </c>
      <c r="AX31" s="44">
        <f t="shared" si="57"/>
        <v>0.22877207167832167</v>
      </c>
      <c r="AY31" s="45">
        <v>10.56</v>
      </c>
      <c r="AZ31" s="35"/>
      <c r="BA31" s="39">
        <f t="shared" si="58"/>
        <v>0</v>
      </c>
      <c r="BB31" s="39">
        <f t="shared" si="59"/>
        <v>0</v>
      </c>
    </row>
  </sheetData>
  <sheetProtection insertRows="0" deleteRows="0" sort="0"/>
  <protectedRanges>
    <protectedRange sqref="U29:V30 A32:K178 V22:V28 K31 V31 AF2:AF31 A31:I31 A22:I28 AB2:AD31 M3 E2:I2 A3:J3 Q3:R8 U2:V3 A2 S2:S8 O3:O10 V4:V10 Q9:S10 A4:I10 M32:AY178 AI2:AX31 M12 E11:I11 A12:J12 Q12:R17 U11:V12 A11 S11:S17 O12:O19 V13:V19 Q18:S19 A13:I19 Q27:S31 M29:M30 A29:K30 M21 E20:I20 A21:J21 Q21:R26 U20:V21 A20 S20:S26 O21:O31 K2:K28" name="Range1"/>
    <protectedRange sqref="W11:Z12 W20:Z21 W29:Z30 W2:Z3" name="Range1_2"/>
    <protectedRange sqref="AE2:AE31" name="Range1_3"/>
    <protectedRange sqref="AG29:AH31 AG20:AH28 AG2:AH10 AG11:AH19" name="Range1_4"/>
    <protectedRange sqref="AZ29:AZ31 AZ3:AZ10 AZ12:AZ19 AZ21:AZ28" name="Range1_6"/>
    <protectedRange sqref="L2:L214" name="Range1_1"/>
    <protectedRange sqref="J20 J11 J2" name="Range1_5"/>
    <protectedRange sqref="J31 J4:J10 J13:J19 J22:J28" name="Range1_7"/>
    <protectedRange sqref="M31 M4:M8 M13:M17 M22:M26" name="Range1_8"/>
    <protectedRange sqref="U31 U4:U10 U13:U19 U22:U28" name="Range1_9"/>
    <protectedRange sqref="W17:Z17 W19:Y19 W26:Z26 W28:Y28 W31:Z31 W10:Y10 W8:Z8" name="Range1_11"/>
    <protectedRange sqref="W9:Y9 W13:Z16 W18:Y18 W22:Z25 W27:Y27 W4:Z7" name="Range1_2_2"/>
    <protectedRange sqref="P2:P10 P11:P19 P20:P28 P29:P31" name="Range1_13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V2:V31</xm:sqref>
        </x14:dataValidation>
        <x14:dataValidation type="list" allowBlank="1" showInputMessage="1" showErrorMessage="1">
          <x14:formula1>
            <xm:f>[1]Data!#REF!</xm:f>
          </x14:formula1>
          <xm:sqref>S2:S31</xm:sqref>
        </x14:dataValidation>
        <x14:dataValidation type="list" allowBlank="1" showInputMessage="1" showErrorMessage="1">
          <x14:formula1>
            <xm:f>[1]ValueSelect!#REF!</xm:f>
          </x14:formula1>
          <xm:sqref>E2:E31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2026-02-06T03:14:41Z</dcterms:created>
  <dcterms:modified xsi:type="dcterms:W3CDTF">2026-02-06T03:15:38Z</dcterms:modified>
</cp:coreProperties>
</file>