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C8B4F34-F596-4B83-AB3F-F0831A91AE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'[9]SUBCATS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'[10]X-PORTS'!$K$4:$K$12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[11]LIST!$E$2:$E$7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[7]Sheet1!$EC$2:$EC$3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[11]LIST!$G$2:$G$7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[11]LIST!$C$2:$C$7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[7]Sheet1!$EE$2:$EE$3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'[10]X-PORTS'!$D$4:$D$33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[11]LIST!$B$2:$B$6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'[10]X-PORTS'!$I$5:$I$7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8" l="1"/>
  <c r="AI4" i="8"/>
  <c r="AI3" i="8"/>
  <c r="AI2" i="8"/>
  <c r="BA5" i="8" l="1"/>
  <c r="BA4" i="8"/>
  <c r="BA3" i="8"/>
  <c r="BA2" i="8"/>
  <c r="AQ2" i="8" l="1"/>
  <c r="AQ3" i="8"/>
  <c r="BC5" i="8" l="1"/>
  <c r="AT5" i="8"/>
  <c r="AQ5" i="8"/>
  <c r="AN5" i="8"/>
  <c r="AL5" i="8"/>
  <c r="AJ5" i="8"/>
  <c r="AD5" i="8"/>
  <c r="AE5" i="8" s="1"/>
  <c r="AG5" i="8" s="1"/>
  <c r="BC4" i="8"/>
  <c r="AT4" i="8"/>
  <c r="AQ4" i="8"/>
  <c r="AN4" i="8"/>
  <c r="AL4" i="8"/>
  <c r="AJ4" i="8"/>
  <c r="AD4" i="8"/>
  <c r="AE4" i="8" s="1"/>
  <c r="AG4" i="8" s="1"/>
  <c r="BC3" i="8"/>
  <c r="AT3" i="8"/>
  <c r="AN3" i="8"/>
  <c r="AL3" i="8"/>
  <c r="AJ3" i="8"/>
  <c r="AD3" i="8"/>
  <c r="AE3" i="8" s="1"/>
  <c r="AG3" i="8" s="1"/>
  <c r="BC2" i="8"/>
  <c r="AT2" i="8"/>
  <c r="AN2" i="8"/>
  <c r="AL2" i="8"/>
  <c r="AJ2" i="8"/>
  <c r="AD2" i="8"/>
  <c r="AE2" i="8" s="1"/>
  <c r="AG2" i="8" s="1"/>
  <c r="AU4" i="8" l="1"/>
  <c r="AV4" i="8" s="1"/>
  <c r="AW4" i="8" s="1"/>
  <c r="AU3" i="8"/>
  <c r="AV3" i="8" s="1"/>
  <c r="BB3" i="8" s="1"/>
  <c r="AU2" i="8"/>
  <c r="AV2" i="8" s="1"/>
  <c r="BB2" i="8" s="1"/>
  <c r="AU5" i="8"/>
  <c r="AV5" i="8" s="1"/>
  <c r="BB5" i="8" s="1"/>
  <c r="BB4" i="8" l="1"/>
  <c r="AW5" i="8"/>
  <c r="AW3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<sst xmlns="http://schemas.openxmlformats.org/spreadsheetml/2006/main" count="111" uniqueCount="77">
  <si>
    <t>Brand</t>
  </si>
  <si>
    <t>Package Type</t>
  </si>
  <si>
    <t>Licensor</t>
  </si>
  <si>
    <t>Normal</t>
  </si>
  <si>
    <t>COMFORTER (SET)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</si>
  <si>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</si>
  <si>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</si>
  <si>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</si>
  <si>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</si>
  <si>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</si>
  <si>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</si>
  <si>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</si>
  <si>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</si>
  <si>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</si>
  <si>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</si>
  <si>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</si>
  <si>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</si>
  <si>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</si>
  <si>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</si>
  <si>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</si>
  <si>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</si>
  <si>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</si>
  <si>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</si>
  <si>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</si>
  <si>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</si>
  <si>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</si>
  <si>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</si>
  <si>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</si>
  <si>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</si>
  <si>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</si>
  <si>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</si>
  <si>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</si>
  <si>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</si>
  <si>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</si>
  <si>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</si>
  <si>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</si>
  <si>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</si>
  <si>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</si>
  <si>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</si>
  <si>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</si>
  <si>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</si>
  <si>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</si>
  <si>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</si>
  <si>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</si>
  <si>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</si>
  <si>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</si>
  <si>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</si>
  <si>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</si>
  <si>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</si>
  <si>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</si>
  <si>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</si>
  <si>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</si>
  <si>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</si>
  <si>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</si>
  <si>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</si>
  <si>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</si>
  <si>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</si>
  <si>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</si>
  <si>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</si>
  <si>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</si>
  <si>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Total Fty Cost</t>
  </si>
  <si>
    <t>Avg. MU%</t>
  </si>
  <si>
    <t>Normal</t>
    <phoneticPr fontId="11" type="noConversion"/>
  </si>
  <si>
    <t>Fig</t>
  </si>
  <si>
    <t>Floral</t>
  </si>
  <si>
    <t>Jacquard sherpa to mink comforter set - Solid</t>
  </si>
  <si>
    <t>Faux Feathersoft to mink comforter set - Printed</t>
  </si>
  <si>
    <t>240gsm Solid Jacquard Sherpa to 180gsm mink, polly fill, jumptack, knife edge;Packaging: Non-Woven tote bag, case pack 4(2Q and 2K), Standard carton</t>
  </si>
  <si>
    <t>Queen: 88x94"/20x26+2"(2)</t>
  </si>
  <si>
    <t>King: 106X94"/20x36+2"(2)</t>
  </si>
  <si>
    <t>200gsm printed faux feathersoft to 180gsm solid mink, poly fill, 12" ETE box quilting, knife edge;Packaging:Non-Woven tote bag, case pack 4(2Q and 2K), Standard carton</t>
  </si>
  <si>
    <t>knitted comforter set of man-made fibers</t>
  </si>
  <si>
    <t>9404.40.9022</t>
  </si>
  <si>
    <t>ALDI10-1875</t>
    <phoneticPr fontId="11" type="noConversion"/>
  </si>
  <si>
    <t>ALDI10-1876</t>
  </si>
  <si>
    <t>ALDI10-1877</t>
  </si>
  <si>
    <t>ALDI10-1878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</si>
</sst>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\ ;[Red]\([$$-481]#,##0.00\)"/>
    <numFmt numFmtId="185" formatCode="[$$-409]#,##0.00;\-[$$-409]#,##0.00"/>
    <numFmt numFmtId="186" formatCode="[$$-409]#,##0.00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9" fillId="0" borderId="0"/>
    <xf numFmtId="182" fontId="10" fillId="0" borderId="0">
      <alignment vertical="center"/>
    </xf>
    <xf numFmtId="0" fontId="12" fillId="0" borderId="0"/>
    <xf numFmtId="182" fontId="10" fillId="0" borderId="0">
      <alignment vertical="center"/>
    </xf>
    <xf numFmtId="185" fontId="1" fillId="0" borderId="0"/>
    <xf numFmtId="185" fontId="4" fillId="0" borderId="0"/>
    <xf numFmtId="186" fontId="4" fillId="0" borderId="0"/>
    <xf numFmtId="185" fontId="4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78" fontId="8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8" fontId="8" fillId="5" borderId="2" xfId="1" applyNumberFormat="1" applyFont="1" applyFill="1" applyBorder="1" applyAlignment="1">
      <alignment wrapText="1"/>
    </xf>
    <xf numFmtId="178" fontId="0" fillId="6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2" fillId="8" borderId="1" xfId="0" applyNumberFormat="1" applyFont="1" applyFill="1" applyBorder="1" applyAlignment="1">
      <alignment horizontal="center" wrapText="1"/>
    </xf>
    <xf numFmtId="178" fontId="2" fillId="0" borderId="0" xfId="0" applyNumberFormat="1" applyFont="1" applyAlignment="1">
      <alignment horizontal="center" wrapText="1"/>
    </xf>
    <xf numFmtId="49" fontId="3" fillId="6" borderId="1" xfId="0" applyNumberFormat="1" applyFont="1" applyFill="1" applyBorder="1" applyAlignment="1">
      <alignment wrapText="1"/>
    </xf>
    <xf numFmtId="0" fontId="3" fillId="5" borderId="0" xfId="0" applyFont="1" applyFill="1" applyAlignment="1">
      <alignment wrapText="1"/>
    </xf>
  </cellXfs>
  <cellStyles count="15">
    <cellStyle name="Currency 2" xfId="5" xr:uid="{2FAF1D55-D6CB-42D0-8B51-42EB00C03301}"/>
    <cellStyle name="Normal 10 20" xfId="13" xr:uid="{AC7C0DF4-5B6E-4521-B6BA-550A0BAFD54A}"/>
    <cellStyle name="Normal 10 22" xfId="14" xr:uid="{466EF749-D091-415D-8022-D53EF8444FB3}"/>
    <cellStyle name="Normal 2" xfId="4" xr:uid="{48B94C46-0AEB-498B-8577-219C43D37EB5}"/>
    <cellStyle name="Normal 2 18 2" xfId="1" xr:uid="{1BA08453-9F65-454B-A4A0-7177E70831F2}"/>
    <cellStyle name="Normal 2 4 2 14" xfId="7" xr:uid="{3B6D25F8-588D-4E76-91D5-CD6B9DF301E0}"/>
    <cellStyle name="Normal 29" xfId="10" xr:uid="{27001769-76B2-4184-B622-D47F804B720B}"/>
    <cellStyle name="Normal 29 2" xfId="11" xr:uid="{25EA48EB-D818-4B9E-B094-1DE3886E3AB4}"/>
    <cellStyle name="Normal 3" xfId="9" xr:uid="{8C794DDC-0C67-4636-81BE-EF4034782CB3}"/>
    <cellStyle name="Normal 35" xfId="8" xr:uid="{E0AA482E-ACB6-4AD1-8C2D-D71FF6F97077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  <cellStyle name="样式 1 4" xfId="12" xr:uid="{0491B567-829B-4DAC-9513-B8047920A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G5"/>
  <sheetViews>
    <sheetView tabSelected="1" workbookViewId="0">
      <selection activeCell="F4" sqref="F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5" width="7.85546875" style="3" customWidth="1"/>
    <col min="6" max="6" width="12.85546875" style="3" customWidth="1"/>
    <col min="7" max="7" width="7.5703125" style="3" customWidth="1"/>
    <col min="8" max="8" width="25.28515625" style="3" customWidth="1"/>
    <col min="9" max="9" width="21.42578125" style="3" customWidth="1"/>
    <col min="10" max="10" width="33.85546875" style="3" customWidth="1"/>
    <col min="11" max="11" width="18.28515625" style="49" customWidth="1"/>
    <col min="12" max="12" width="20.7109375" style="3" customWidth="1"/>
    <col min="13" max="13" width="12.28515625" style="3" customWidth="1"/>
    <col min="14" max="14" width="6.140625" style="3" customWidth="1"/>
    <col min="15" max="15" width="11.85546875" style="3" customWidth="1"/>
    <col min="16" max="16" width="12.85546875" style="3" customWidth="1"/>
    <col min="17" max="17" width="14.7109375" style="55" customWidth="1"/>
    <col min="18" max="18" width="8.71093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3" customWidth="1"/>
    <col min="33" max="33" width="8.85546875" style="6" customWidth="1"/>
    <col min="34" max="34" width="12" style="3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2" width="10" style="6" customWidth="1"/>
    <col min="53" max="53" width="9.140625" style="6"/>
    <col min="54" max="55" width="10.140625" style="3" bestFit="1" customWidth="1"/>
    <col min="56" max="56" width="10.140625" style="3" customWidth="1"/>
    <col min="57" max="58" width="11.140625" style="3" bestFit="1" customWidth="1"/>
    <col min="59" max="59" width="11.5703125" style="3" bestFit="1" customWidth="1"/>
    <col min="60" max="16384" width="9.140625" style="3"/>
  </cols>
  <sheetData>
    <row r="1" spans="1:59" ht="68.099999999999994" customHeight="1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52</v>
      </c>
      <c r="G1" s="39" t="s">
        <v>9</v>
      </c>
      <c r="H1" s="12" t="s">
        <v>10</v>
      </c>
      <c r="I1" s="38" t="s">
        <v>54</v>
      </c>
      <c r="J1" s="12" t="s">
        <v>11</v>
      </c>
      <c r="K1" s="38" t="s">
        <v>57</v>
      </c>
      <c r="L1" s="12" t="s">
        <v>12</v>
      </c>
      <c r="M1" s="12" t="s">
        <v>13</v>
      </c>
      <c r="N1" s="39" t="s">
        <v>14</v>
      </c>
      <c r="O1" s="39" t="s">
        <v>59</v>
      </c>
      <c r="P1" s="39" t="s">
        <v>15</v>
      </c>
      <c r="Q1" s="56" t="s">
        <v>16</v>
      </c>
      <c r="R1" s="38" t="s">
        <v>55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2" t="s">
        <v>22</v>
      </c>
      <c r="Z1" s="42" t="s">
        <v>23</v>
      </c>
      <c r="AA1" s="42" t="s">
        <v>24</v>
      </c>
      <c r="AB1" s="20" t="s">
        <v>25</v>
      </c>
      <c r="AC1" s="21" t="s">
        <v>26</v>
      </c>
      <c r="AD1" s="47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44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5" t="s">
        <v>47</v>
      </c>
      <c r="AY1" s="51" t="s">
        <v>58</v>
      </c>
      <c r="AZ1" s="11" t="s">
        <v>48</v>
      </c>
      <c r="BA1" s="11" t="s">
        <v>49</v>
      </c>
      <c r="BB1" s="27" t="s">
        <v>50</v>
      </c>
      <c r="BC1" s="27" t="s">
        <v>51</v>
      </c>
      <c r="BD1" s="57"/>
    </row>
    <row r="2" spans="1:59" ht="90">
      <c r="A2" s="28">
        <v>1</v>
      </c>
      <c r="B2" s="1"/>
      <c r="C2" s="1"/>
      <c r="D2" s="1" t="s">
        <v>5</v>
      </c>
      <c r="E2" s="1"/>
      <c r="F2" s="1" t="s">
        <v>4</v>
      </c>
      <c r="G2" s="1"/>
      <c r="H2" s="54" t="s">
        <v>66</v>
      </c>
      <c r="I2" s="54" t="s">
        <v>66</v>
      </c>
      <c r="J2" s="54" t="s">
        <v>70</v>
      </c>
      <c r="K2" s="50" t="s">
        <v>71</v>
      </c>
      <c r="L2" s="54" t="s">
        <v>68</v>
      </c>
      <c r="M2" s="54" t="s">
        <v>64</v>
      </c>
      <c r="N2" s="1"/>
      <c r="O2" s="1"/>
      <c r="P2" s="59" t="s">
        <v>73</v>
      </c>
      <c r="Q2" s="58"/>
      <c r="R2" s="1" t="s">
        <v>53</v>
      </c>
      <c r="S2" s="29"/>
      <c r="T2" s="30">
        <v>7.95</v>
      </c>
      <c r="U2" s="31">
        <v>0</v>
      </c>
      <c r="V2" s="32">
        <v>13.13</v>
      </c>
      <c r="W2" s="52">
        <v>13.13</v>
      </c>
      <c r="X2" s="1" t="s">
        <v>3</v>
      </c>
      <c r="Y2" s="43">
        <v>50</v>
      </c>
      <c r="Z2" s="43">
        <v>50</v>
      </c>
      <c r="AA2" s="43">
        <v>98</v>
      </c>
      <c r="AB2" s="30">
        <v>2</v>
      </c>
      <c r="AC2" s="33">
        <v>4</v>
      </c>
      <c r="AD2" s="48">
        <f>IF(Y2="","",Y2*Z2*AA2/1000000)</f>
        <v>0.245</v>
      </c>
      <c r="AE2" s="34">
        <f>IF(AC2="","",65/AD2*AC2)</f>
        <v>1061</v>
      </c>
      <c r="AF2" s="1">
        <v>0</v>
      </c>
      <c r="AG2" s="35">
        <f>IF(ISERROR(AF2/AE2),"",AF2/AE2)</f>
        <v>0</v>
      </c>
      <c r="AH2" s="54" t="s">
        <v>72</v>
      </c>
      <c r="AI2" s="36">
        <f>12.8%+20%</f>
        <v>0.32800000000000001</v>
      </c>
      <c r="AJ2" s="35">
        <f>IF(ISERROR(V2*AI2),"",V2*AI2)</f>
        <v>4.3099999999999996</v>
      </c>
      <c r="AK2" s="36">
        <v>0.02</v>
      </c>
      <c r="AL2" s="35">
        <f>IF(ISERROR(AX2*AK2),"",AX2*AK2)</f>
        <v>0.3</v>
      </c>
      <c r="AM2" s="36"/>
      <c r="AN2" s="35">
        <f>IF(ISERROR(AX2*AM2),"",AX2*AM2)</f>
        <v>0</v>
      </c>
      <c r="AO2" s="1"/>
      <c r="AP2" s="36"/>
      <c r="AQ2" s="35">
        <f t="shared" ref="AQ2:AQ3" si="0">IF(ISERROR(AX2*AP2),"",AX2*AP2)</f>
        <v>0</v>
      </c>
      <c r="AR2" s="9"/>
      <c r="AS2" s="36"/>
      <c r="AT2" s="35">
        <f>IF(ISERROR(AX2*AS2),"",AX2*AS2)</f>
        <v>0</v>
      </c>
      <c r="AU2" s="35">
        <f t="shared" ref="AU2:AU3" si="1">IF(ISERROR(AL2+AN2+AQ2+AT2),"",AL2+AN2+AQ2+AT2)</f>
        <v>0.3</v>
      </c>
      <c r="AV2" s="35">
        <f t="shared" ref="AV2:AV3" si="2">IF(ISERROR(V2+AU2),"",V2+AU2)</f>
        <v>13.43</v>
      </c>
      <c r="AW2" s="37">
        <f>IF(ISERROR((AX2-AV2)/AX2),"",(AX2-AV2)/AX2)</f>
        <v>9.9299999999999999E-2</v>
      </c>
      <c r="AX2" s="35">
        <v>14.91</v>
      </c>
      <c r="AY2" s="9"/>
      <c r="AZ2" s="9" t="s">
        <v>56</v>
      </c>
      <c r="BA2" s="10">
        <f>31731/4</f>
        <v>7933</v>
      </c>
      <c r="BB2" s="35">
        <f t="shared" ref="BB2:BB5" si="3">IF(ISERROR(AV2*BA2),"",AV2*BA2)</f>
        <v>106540.19</v>
      </c>
      <c r="BC2" s="35">
        <f>IF(ISERROR(AX2*BA2),"",AX2*BA2)</f>
        <v>118281.03</v>
      </c>
      <c r="BD2" s="6"/>
    </row>
    <row r="3" spans="1:59" ht="90">
      <c r="A3" s="28">
        <v>2</v>
      </c>
      <c r="B3" s="1"/>
      <c r="C3" s="1"/>
      <c r="D3" s="1" t="s">
        <v>5</v>
      </c>
      <c r="E3" s="1"/>
      <c r="F3" s="1" t="s">
        <v>4</v>
      </c>
      <c r="G3" s="1"/>
      <c r="H3" s="54" t="s">
        <v>66</v>
      </c>
      <c r="I3" s="54" t="s">
        <v>66</v>
      </c>
      <c r="J3" s="54" t="s">
        <v>70</v>
      </c>
      <c r="K3" s="50" t="s">
        <v>71</v>
      </c>
      <c r="L3" s="54" t="s">
        <v>69</v>
      </c>
      <c r="M3" s="54" t="s">
        <v>64</v>
      </c>
      <c r="N3" s="1"/>
      <c r="O3" s="1"/>
      <c r="P3" s="59" t="s">
        <v>74</v>
      </c>
      <c r="Q3" s="58"/>
      <c r="R3" s="1" t="s">
        <v>53</v>
      </c>
      <c r="S3" s="29"/>
      <c r="T3" s="30">
        <v>7.95</v>
      </c>
      <c r="U3" s="31">
        <v>0</v>
      </c>
      <c r="V3" s="32">
        <v>15.31</v>
      </c>
      <c r="W3" s="52">
        <v>15.31</v>
      </c>
      <c r="X3" s="54" t="s">
        <v>62</v>
      </c>
      <c r="Y3" s="43">
        <v>50</v>
      </c>
      <c r="Z3" s="43">
        <v>50</v>
      </c>
      <c r="AA3" s="43">
        <v>98</v>
      </c>
      <c r="AB3" s="30">
        <v>2</v>
      </c>
      <c r="AC3" s="33">
        <v>4</v>
      </c>
      <c r="AD3" s="48">
        <f t="shared" ref="AD3:AD5" si="4">IF(Y3="","",Y3*Z3*AA3/1000000)</f>
        <v>0.245</v>
      </c>
      <c r="AE3" s="34">
        <f t="shared" ref="AE3:AE5" si="5">IF(AC3="","",65/AD3*AC3)</f>
        <v>1061</v>
      </c>
      <c r="AF3" s="1">
        <v>0</v>
      </c>
      <c r="AG3" s="35">
        <f t="shared" ref="AG3:AG5" si="6">IF(ISERROR(AF3/AE3),"",AF3/AE3)</f>
        <v>0</v>
      </c>
      <c r="AH3" s="54" t="s">
        <v>72</v>
      </c>
      <c r="AI3" s="36">
        <f t="shared" ref="AI3:AI5" si="7">12.8%+20%</f>
        <v>0.32800000000000001</v>
      </c>
      <c r="AJ3" s="35">
        <f>IF(ISERROR(V3*AI3),"",V3*AI3)</f>
        <v>5.0199999999999996</v>
      </c>
      <c r="AK3" s="36">
        <v>0.02</v>
      </c>
      <c r="AL3" s="35">
        <f t="shared" ref="AL3:AL5" si="8">IF(ISERROR(AX3*AK3),"",AX3*AK3)</f>
        <v>0.34</v>
      </c>
      <c r="AM3" s="36"/>
      <c r="AN3" s="35">
        <f t="shared" ref="AN3:AN5" si="9">IF(ISERROR(AX3*AM3),"",AX3*AM3)</f>
        <v>0</v>
      </c>
      <c r="AO3" s="1"/>
      <c r="AP3" s="36"/>
      <c r="AQ3" s="35">
        <f t="shared" si="0"/>
        <v>0</v>
      </c>
      <c r="AR3" s="9"/>
      <c r="AS3" s="36"/>
      <c r="AT3" s="35">
        <f t="shared" ref="AT3:AT5" si="10">IF(ISERROR(AX3*AS3),"",AX3*AS3)</f>
        <v>0</v>
      </c>
      <c r="AU3" s="35">
        <f t="shared" si="1"/>
        <v>0.34</v>
      </c>
      <c r="AV3" s="35">
        <f t="shared" si="2"/>
        <v>15.65</v>
      </c>
      <c r="AW3" s="37">
        <f t="shared" ref="AW3:AW5" si="11">IF(ISERROR((AX3-AV3)/AX3),"",(AX3-AV3)/AX3)</f>
        <v>8.43E-2</v>
      </c>
      <c r="AX3" s="35">
        <v>17.09</v>
      </c>
      <c r="AY3" s="9"/>
      <c r="AZ3" s="9" t="s">
        <v>56</v>
      </c>
      <c r="BA3" s="10">
        <f>31731/4</f>
        <v>7933</v>
      </c>
      <c r="BB3" s="35">
        <f t="shared" si="3"/>
        <v>124151.45</v>
      </c>
      <c r="BC3" s="35">
        <f t="shared" ref="BC3:BC5" si="12">IF(ISERROR(AX3*BA3),"",AX3*BA3)</f>
        <v>135574.97</v>
      </c>
      <c r="BD3" s="6"/>
    </row>
    <row r="4" spans="1:59" ht="75">
      <c r="A4" s="28">
        <v>3</v>
      </c>
      <c r="B4" s="1"/>
      <c r="C4" s="1"/>
      <c r="D4" s="1" t="s">
        <v>5</v>
      </c>
      <c r="E4" s="1"/>
      <c r="F4" s="1" t="s">
        <v>4</v>
      </c>
      <c r="G4" s="1"/>
      <c r="H4" s="54" t="s">
        <v>65</v>
      </c>
      <c r="I4" s="54" t="s">
        <v>65</v>
      </c>
      <c r="J4" s="54" t="s">
        <v>67</v>
      </c>
      <c r="K4" s="50" t="s">
        <v>71</v>
      </c>
      <c r="L4" s="54" t="s">
        <v>68</v>
      </c>
      <c r="M4" s="54" t="s">
        <v>63</v>
      </c>
      <c r="N4" s="1"/>
      <c r="O4" s="1"/>
      <c r="P4" s="59" t="s">
        <v>75</v>
      </c>
      <c r="Q4" s="58"/>
      <c r="R4" s="1" t="s">
        <v>53</v>
      </c>
      <c r="S4" s="29"/>
      <c r="T4" s="30">
        <v>7.95</v>
      </c>
      <c r="U4" s="31">
        <v>0</v>
      </c>
      <c r="V4" s="32">
        <v>13.67</v>
      </c>
      <c r="W4" s="52">
        <v>13.67</v>
      </c>
      <c r="X4" s="54" t="s">
        <v>62</v>
      </c>
      <c r="Y4" s="43">
        <v>50</v>
      </c>
      <c r="Z4" s="43">
        <v>50</v>
      </c>
      <c r="AA4" s="43">
        <v>98</v>
      </c>
      <c r="AB4" s="30">
        <v>2</v>
      </c>
      <c r="AC4" s="33">
        <v>4</v>
      </c>
      <c r="AD4" s="48">
        <f t="shared" si="4"/>
        <v>0.245</v>
      </c>
      <c r="AE4" s="34">
        <f t="shared" si="5"/>
        <v>1061</v>
      </c>
      <c r="AF4" s="1"/>
      <c r="AG4" s="35">
        <f t="shared" si="6"/>
        <v>0</v>
      </c>
      <c r="AH4" s="54" t="s">
        <v>72</v>
      </c>
      <c r="AI4" s="36">
        <f t="shared" si="7"/>
        <v>0.32800000000000001</v>
      </c>
      <c r="AJ4" s="35">
        <f t="shared" ref="AJ4:AJ5" si="13">IF(ISERROR(V4*AI4),"",V4*AI4)</f>
        <v>4.4800000000000004</v>
      </c>
      <c r="AK4" s="36">
        <v>0.02</v>
      </c>
      <c r="AL4" s="35">
        <f t="shared" si="8"/>
        <v>0.31</v>
      </c>
      <c r="AM4" s="36"/>
      <c r="AN4" s="35">
        <f t="shared" si="9"/>
        <v>0</v>
      </c>
      <c r="AO4" s="1"/>
      <c r="AP4" s="36"/>
      <c r="AQ4" s="35">
        <f>IF(ISERROR(AX4*AP4),"",AX4*AP4)</f>
        <v>0</v>
      </c>
      <c r="AR4" s="9"/>
      <c r="AS4" s="36"/>
      <c r="AT4" s="35">
        <f t="shared" si="10"/>
        <v>0</v>
      </c>
      <c r="AU4" s="35">
        <f t="shared" ref="AU4:AU5" si="14">IF(ISERROR(AL4+AN4+AQ4+AT4),"",AL4+AN4+AQ4+AT4)</f>
        <v>0.31</v>
      </c>
      <c r="AV4" s="35">
        <f t="shared" ref="AV4:AV5" si="15">IF(ISERROR(V4+AU4),"",V4+AU4)</f>
        <v>13.98</v>
      </c>
      <c r="AW4" s="37">
        <f t="shared" si="11"/>
        <v>9.6299999999999997E-2</v>
      </c>
      <c r="AX4" s="35">
        <v>15.47</v>
      </c>
      <c r="AY4" s="9"/>
      <c r="AZ4" s="9" t="s">
        <v>56</v>
      </c>
      <c r="BA4" s="10">
        <f>31731/4</f>
        <v>7933</v>
      </c>
      <c r="BB4" s="35">
        <f t="shared" si="3"/>
        <v>110903.34</v>
      </c>
      <c r="BC4" s="35">
        <f t="shared" si="12"/>
        <v>122723.51</v>
      </c>
      <c r="BD4" s="6"/>
    </row>
    <row r="5" spans="1:59" ht="75">
      <c r="A5" s="28">
        <v>4</v>
      </c>
      <c r="B5" s="1"/>
      <c r="C5" s="1"/>
      <c r="D5" s="1" t="s">
        <v>5</v>
      </c>
      <c r="E5" s="1"/>
      <c r="F5" s="1" t="s">
        <v>4</v>
      </c>
      <c r="G5" s="1"/>
      <c r="H5" s="54" t="s">
        <v>65</v>
      </c>
      <c r="I5" s="54" t="s">
        <v>65</v>
      </c>
      <c r="J5" s="54" t="s">
        <v>67</v>
      </c>
      <c r="K5" s="50" t="s">
        <v>71</v>
      </c>
      <c r="L5" s="54" t="s">
        <v>69</v>
      </c>
      <c r="M5" s="54" t="s">
        <v>63</v>
      </c>
      <c r="N5" s="1"/>
      <c r="O5" s="1"/>
      <c r="P5" s="59" t="s">
        <v>76</v>
      </c>
      <c r="Q5" s="58"/>
      <c r="R5" s="1" t="s">
        <v>53</v>
      </c>
      <c r="S5" s="29"/>
      <c r="T5" s="30">
        <v>7.95</v>
      </c>
      <c r="U5" s="31">
        <v>0</v>
      </c>
      <c r="V5" s="32">
        <v>15.73</v>
      </c>
      <c r="W5" s="52">
        <v>15.73</v>
      </c>
      <c r="X5" s="54" t="s">
        <v>62</v>
      </c>
      <c r="Y5" s="43">
        <v>50</v>
      </c>
      <c r="Z5" s="43">
        <v>50</v>
      </c>
      <c r="AA5" s="43">
        <v>98</v>
      </c>
      <c r="AB5" s="30">
        <v>2</v>
      </c>
      <c r="AC5" s="33">
        <v>4</v>
      </c>
      <c r="AD5" s="48">
        <f t="shared" si="4"/>
        <v>0.245</v>
      </c>
      <c r="AE5" s="34">
        <f t="shared" si="5"/>
        <v>1061</v>
      </c>
      <c r="AF5" s="1"/>
      <c r="AG5" s="35">
        <f t="shared" si="6"/>
        <v>0</v>
      </c>
      <c r="AH5" s="54" t="s">
        <v>72</v>
      </c>
      <c r="AI5" s="36">
        <f t="shared" si="7"/>
        <v>0.32800000000000001</v>
      </c>
      <c r="AJ5" s="35">
        <f t="shared" si="13"/>
        <v>5.16</v>
      </c>
      <c r="AK5" s="36">
        <v>0.02</v>
      </c>
      <c r="AL5" s="35">
        <f t="shared" si="8"/>
        <v>0.36</v>
      </c>
      <c r="AM5" s="36"/>
      <c r="AN5" s="35">
        <f t="shared" si="9"/>
        <v>0</v>
      </c>
      <c r="AO5" s="1"/>
      <c r="AP5" s="36"/>
      <c r="AQ5" s="35">
        <f t="shared" ref="AQ5" si="16">IF(ISERROR(AX5*AP5),"",AX5*AP5)</f>
        <v>0</v>
      </c>
      <c r="AR5" s="9"/>
      <c r="AS5" s="36"/>
      <c r="AT5" s="35">
        <f t="shared" si="10"/>
        <v>0</v>
      </c>
      <c r="AU5" s="35">
        <f t="shared" si="14"/>
        <v>0.36</v>
      </c>
      <c r="AV5" s="35">
        <f t="shared" si="15"/>
        <v>16.09</v>
      </c>
      <c r="AW5" s="37">
        <f t="shared" si="11"/>
        <v>9.9099999999999994E-2</v>
      </c>
      <c r="AX5" s="35">
        <v>17.86</v>
      </c>
      <c r="AY5" s="9"/>
      <c r="AZ5" s="9" t="s">
        <v>56</v>
      </c>
      <c r="BA5" s="10">
        <f>31731/4</f>
        <v>7933</v>
      </c>
      <c r="BB5" s="35">
        <f t="shared" si="3"/>
        <v>127641.97</v>
      </c>
      <c r="BC5" s="35">
        <f t="shared" si="12"/>
        <v>141683.38</v>
      </c>
      <c r="BD5" s="53" t="s">
        <v>49</v>
      </c>
      <c r="BE5" s="53" t="s">
        <v>60</v>
      </c>
      <c r="BF5" s="53" t="s">
        <v>51</v>
      </c>
      <c r="BG5" s="53" t="s">
        <v>61</v>
      </c>
    </row>
  </sheetData>
  <sheetProtection insertRows="0" deleteRows="0" sort="0"/>
  <protectedRanges>
    <protectedRange sqref="A2:C5 AZ1 E2:J5 AM1:AN1 A6:J207 P6:AU207 BA2:BA5 L2:N207 Q2:AX5" name="Range1"/>
    <protectedRange sqref="K2:K214" name="Range1_1"/>
    <protectedRange sqref="AY2:AY209" name="Range1_2"/>
    <protectedRange sqref="O2:O209" name="Range1_3"/>
    <protectedRange sqref="D2:D5" name="Range1_4"/>
    <protectedRange sqref="P2:P5" name="Range1_3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BEF637D-A3A7-483C-9885-282E13F8253E}">
          <x14:formula1>
            <xm:f>#REF!</xm:f>
          </x14:formula1>
          <xm:sqref>X2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R2:R5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AZ2:AZ5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E2:E5</xm:sqref>
        </x14:dataValidation>
        <x14:dataValidation type="list" allowBlank="1" showInputMessage="1" showErrorMessage="1" xr:uid="{63ABC40F-D9F0-4933-81EB-0AB4607EDD7B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2026-02-26T03:02:58Z</dcterms:modified>
</cp:coreProperties>
</file>