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9298BEC5-0B57-44AB-B468-02EFC16906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1" i="7" l="1"/>
  <c r="BE11" i="7" s="1"/>
  <c r="AS11" i="7"/>
  <c r="AP11" i="7"/>
  <c r="AO11" i="7"/>
  <c r="AM11" i="7"/>
  <c r="AK11" i="7"/>
  <c r="AG11" i="7"/>
  <c r="AB11" i="7"/>
  <c r="AC11" i="7" s="1"/>
  <c r="AE11" i="7" s="1"/>
  <c r="BA10" i="7"/>
  <c r="BE10" i="7" s="1"/>
  <c r="AS10" i="7"/>
  <c r="AP10" i="7"/>
  <c r="AO10" i="7"/>
  <c r="AM10" i="7"/>
  <c r="AK10" i="7"/>
  <c r="AG10" i="7"/>
  <c r="AB10" i="7"/>
  <c r="AC10" i="7" s="1"/>
  <c r="AE10" i="7" s="1"/>
  <c r="BE9" i="7"/>
  <c r="BA9" i="7"/>
  <c r="AS9" i="7"/>
  <c r="AP9" i="7"/>
  <c r="AO9" i="7"/>
  <c r="AM9" i="7"/>
  <c r="AK9" i="7"/>
  <c r="AG9" i="7"/>
  <c r="AB9" i="7"/>
  <c r="AC9" i="7" s="1"/>
  <c r="AE9" i="7" s="1"/>
  <c r="BA8" i="7"/>
  <c r="BE8" i="7" s="1"/>
  <c r="AS8" i="7"/>
  <c r="AP8" i="7"/>
  <c r="AO8" i="7"/>
  <c r="AM8" i="7"/>
  <c r="AK8" i="7"/>
  <c r="AG8" i="7"/>
  <c r="AB8" i="7"/>
  <c r="AC8" i="7" s="1"/>
  <c r="AE8" i="7" s="1"/>
  <c r="BA7" i="7"/>
  <c r="BE7" i="7" s="1"/>
  <c r="AS7" i="7"/>
  <c r="AP7" i="7"/>
  <c r="AO7" i="7"/>
  <c r="AM7" i="7"/>
  <c r="AK7" i="7"/>
  <c r="AG7" i="7"/>
  <c r="AB7" i="7"/>
  <c r="AC7" i="7" s="1"/>
  <c r="AE7" i="7" s="1"/>
  <c r="BA6" i="7"/>
  <c r="BE6" i="7" s="1"/>
  <c r="AS6" i="7"/>
  <c r="AP6" i="7"/>
  <c r="AO6" i="7"/>
  <c r="AM6" i="7"/>
  <c r="AK6" i="7"/>
  <c r="AG6" i="7"/>
  <c r="AB6" i="7"/>
  <c r="AC6" i="7" s="1"/>
  <c r="AE6" i="7" s="1"/>
  <c r="BA5" i="7"/>
  <c r="BE5" i="7" s="1"/>
  <c r="AS5" i="7"/>
  <c r="AP5" i="7"/>
  <c r="AO5" i="7"/>
  <c r="AM5" i="7"/>
  <c r="AK5" i="7"/>
  <c r="AG5" i="7"/>
  <c r="AB5" i="7"/>
  <c r="AC5" i="7" s="1"/>
  <c r="AE5" i="7" s="1"/>
  <c r="BA4" i="7"/>
  <c r="BE4" i="7" s="1"/>
  <c r="AS4" i="7"/>
  <c r="AP4" i="7"/>
  <c r="AO4" i="7"/>
  <c r="AM4" i="7"/>
  <c r="AK4" i="7"/>
  <c r="AG4" i="7"/>
  <c r="AB4" i="7"/>
  <c r="AC4" i="7" s="1"/>
  <c r="AE4" i="7" s="1"/>
  <c r="BA3" i="7"/>
  <c r="BE3" i="7" s="1"/>
  <c r="AS3" i="7"/>
  <c r="AP3" i="7"/>
  <c r="AO3" i="7"/>
  <c r="AM3" i="7"/>
  <c r="AK3" i="7"/>
  <c r="AG3" i="7"/>
  <c r="AB3" i="7"/>
  <c r="AC3" i="7" s="1"/>
  <c r="AE3" i="7" s="1"/>
  <c r="BA2" i="7"/>
  <c r="BE2" i="7" s="1"/>
  <c r="AS2" i="7"/>
  <c r="AP2" i="7"/>
  <c r="AO2" i="7"/>
  <c r="AM2" i="7"/>
  <c r="AK2" i="7"/>
  <c r="AG2" i="7"/>
  <c r="AB2" i="7"/>
  <c r="AC2" i="7" s="1"/>
  <c r="AE2" i="7" s="1"/>
  <c r="AH4" i="7" l="1"/>
  <c r="AI4" i="7" s="1"/>
  <c r="AH8" i="7"/>
  <c r="AI8" i="7" s="1"/>
  <c r="AH6" i="7"/>
  <c r="AI6" i="7" s="1"/>
  <c r="AH7" i="7"/>
  <c r="AI7" i="7" s="1"/>
  <c r="AH10" i="7"/>
  <c r="AI10" i="7" s="1"/>
  <c r="AT2" i="7"/>
  <c r="AT3" i="7"/>
  <c r="AT4" i="7"/>
  <c r="AT6" i="7"/>
  <c r="AT7" i="7"/>
  <c r="AT8" i="7"/>
  <c r="AT10" i="7"/>
  <c r="AT11" i="7"/>
  <c r="AT5" i="7"/>
  <c r="AT9" i="7"/>
  <c r="AU10" i="7" l="1"/>
  <c r="AV10" i="7" s="1"/>
  <c r="AU7" i="7"/>
  <c r="AV7" i="7" s="1"/>
  <c r="AH11" i="7"/>
  <c r="AI11" i="7" s="1"/>
  <c r="AU11" i="7" s="1"/>
  <c r="AV11" i="7" s="1"/>
  <c r="AU6" i="7"/>
  <c r="AV6" i="7" s="1"/>
  <c r="AH3" i="7"/>
  <c r="AI3" i="7" s="1"/>
  <c r="AU3" i="7" s="1"/>
  <c r="AV3" i="7" s="1"/>
  <c r="AH9" i="7"/>
  <c r="AI9" i="7" s="1"/>
  <c r="AU9" i="7" s="1"/>
  <c r="AV9" i="7" s="1"/>
  <c r="AH5" i="7"/>
  <c r="AI5" i="7" s="1"/>
  <c r="AU5" i="7" s="1"/>
  <c r="AV5" i="7" s="1"/>
  <c r="AU8" i="7"/>
  <c r="AV8" i="7" s="1"/>
  <c r="AU4" i="7"/>
  <c r="AV4" i="7" s="1"/>
  <c r="AH2" i="7"/>
  <c r="AI2" i="7" s="1"/>
  <c r="AU2" i="7" s="1"/>
  <c r="AV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<sst xmlns="http://schemas.openxmlformats.org/spreadsheetml/2006/main" count="177" uniqueCount="74">
  <si>
    <t>Abstract Stripe</t>
  </si>
  <si>
    <t>Brand</t>
  </si>
  <si>
    <t>Madison Park Essential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</si>
  <si>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</si>
  <si>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</si>
  <si>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</si>
  <si>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</si>
  <si>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</si>
  <si>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</si>
  <si>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</si>
  <si>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</si>
  <si>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</si>
  <si>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</si>
  <si>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</si>
  <si>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</si>
  <si>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</si>
  <si>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</si>
  <si>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</si>
  <si>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</si>
  <si>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</si>
  <si>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</si>
  <si>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</si>
  <si>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</si>
  <si>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</si>
  <si>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</si>
  <si>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</si>
  <si>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</si>
  <si>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</si>
  <si>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</si>
  <si>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</si>
  <si>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</si>
  <si>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</si>
  <si>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</si>
  <si>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</si>
  <si>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</si>
  <si>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</si>
  <si>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</si>
  <si>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</si>
  <si>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</si>
  <si>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</si>
  <si>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</si>
  <si>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</si>
  <si>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</si>
  <si>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</si>
  <si>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</si>
  <si>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</si>
  <si>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</si>
  <si>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</si>
  <si>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</si>
  <si>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</si>
  <si>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</si>
  <si>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</si>
  <si>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</si>
  <si>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</si>
  <si>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</si>
  <si>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Omni</t>
  </si>
  <si>
    <t>Qnty- Pureplay</t>
  </si>
  <si>
    <t>1st shipment with production lead time</t>
  </si>
  <si>
    <t xml:space="preserve">2nd shipment 8wks after 1st shipment
</t>
  </si>
  <si>
    <t>COMFORTER (SET)(10)</t>
  </si>
  <si>
    <t>5 Pieces Comforter Set</t>
  </si>
  <si>
    <t>Comf/Shams: 95gsm printed MF face, solid MF reverse
Sheet Set: 95gsm print MF</t>
  </si>
  <si>
    <t>Face: 100%polyester Back: 100%polyester</t>
  </si>
  <si>
    <t>T/TXL: 66x90"/20*26+2"(1)/66*96"/39*80+12"/20*30"(1)</t>
  </si>
  <si>
    <t>Grey</t>
  </si>
  <si>
    <t>Set</t>
  </si>
  <si>
    <t>Compressed/Knocked Down</t>
  </si>
  <si>
    <t>9404.40.9022</t>
  </si>
  <si>
    <t>7 Pieces Comforter Set</t>
  </si>
  <si>
    <t>Full: 80x90"/20*26+2"(2)/81*96"/54*75+15"/20*30"(2)</t>
  </si>
  <si>
    <t>Queen: 90x90"/20*26+2"(2)/90*102"/60*80+15"/20*30"(2)</t>
  </si>
  <si>
    <t>King: 104x90"/20*36+2"(2)/108*102"/78*80+15"/20*40"(2)</t>
  </si>
  <si>
    <t>Cal King: 104x98"/20*36+2"(2)/108*102"/72*84‘’+15"/20*40"(2)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</si>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</sst>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_);[Red]\([$$-481]#,##0.00\)"/>
    <numFmt numFmtId="183" formatCode="[$￥-804]#,##0.00;[Red][$￥-804]#,##0.00"/>
    <numFmt numFmtId="184" formatCode="0.00_);[Red]\(0.00\)"/>
    <numFmt numFmtId="185" formatCode="0_);[Red]\(0\)"/>
  </numFmts>
  <fonts count="9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3" fillId="0" borderId="0"/>
    <xf numFmtId="0" fontId="3" fillId="0" borderId="0"/>
    <xf numFmtId="0" fontId="7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2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10" applyAlignment="1">
      <alignment wrapText="1"/>
    </xf>
    <xf numFmtId="0" fontId="1" fillId="0" borderId="1" xfId="10" applyFont="1" applyBorder="1" applyAlignment="1">
      <alignment horizontal="center" wrapText="1"/>
    </xf>
    <xf numFmtId="0" fontId="1" fillId="4" borderId="1" xfId="10" applyFont="1" applyFill="1" applyBorder="1" applyAlignment="1">
      <alignment horizontal="center" wrapText="1"/>
    </xf>
    <xf numFmtId="0" fontId="4" fillId="4" borderId="1" xfId="10" applyFont="1" applyFill="1" applyBorder="1" applyAlignment="1">
      <alignment horizontal="center" wrapText="1"/>
    </xf>
    <xf numFmtId="0" fontId="4" fillId="5" borderId="1" xfId="10" applyFont="1" applyFill="1" applyBorder="1" applyAlignment="1">
      <alignment horizontal="center" wrapText="1"/>
    </xf>
    <xf numFmtId="0" fontId="1" fillId="5" borderId="1" xfId="10" applyFont="1" applyFill="1" applyBorder="1" applyAlignment="1">
      <alignment horizontal="center" wrapText="1"/>
    </xf>
    <xf numFmtId="179" fontId="1" fillId="3" borderId="1" xfId="10" applyNumberFormat="1" applyFont="1" applyFill="1" applyBorder="1" applyAlignment="1">
      <alignment horizontal="center" wrapText="1"/>
    </xf>
    <xf numFmtId="2" fontId="1" fillId="3" borderId="1" xfId="10" applyNumberFormat="1" applyFont="1" applyFill="1" applyBorder="1" applyAlignment="1">
      <alignment horizontal="center" wrapText="1"/>
    </xf>
    <xf numFmtId="178" fontId="5" fillId="3" borderId="1" xfId="11" applyNumberFormat="1" applyFont="1" applyFill="1" applyBorder="1" applyAlignment="1">
      <alignment wrapText="1"/>
    </xf>
    <xf numFmtId="178" fontId="1" fillId="6" borderId="2" xfId="10" applyNumberFormat="1" applyFont="1" applyFill="1" applyBorder="1" applyAlignment="1">
      <alignment horizontal="center" wrapText="1"/>
    </xf>
    <xf numFmtId="178" fontId="1" fillId="3" borderId="1" xfId="10" applyNumberFormat="1" applyFont="1" applyFill="1" applyBorder="1" applyAlignment="1">
      <alignment horizontal="center" wrapText="1"/>
    </xf>
    <xf numFmtId="0" fontId="4" fillId="0" borderId="1" xfId="10" applyFont="1" applyBorder="1" applyAlignment="1">
      <alignment horizontal="center" wrapText="1"/>
    </xf>
    <xf numFmtId="180" fontId="1" fillId="0" borderId="1" xfId="10" applyNumberFormat="1" applyFont="1" applyBorder="1" applyAlignment="1">
      <alignment horizontal="center" wrapText="1"/>
    </xf>
    <xf numFmtId="2" fontId="1" fillId="0" borderId="1" xfId="10" applyNumberFormat="1" applyFont="1" applyBorder="1" applyAlignment="1">
      <alignment horizontal="center" wrapText="1"/>
    </xf>
    <xf numFmtId="1" fontId="1" fillId="0" borderId="1" xfId="10" applyNumberFormat="1" applyFont="1" applyBorder="1" applyAlignment="1">
      <alignment horizontal="center" wrapText="1"/>
    </xf>
    <xf numFmtId="181" fontId="5" fillId="0" borderId="1" xfId="11" applyNumberFormat="1" applyFont="1" applyBorder="1" applyAlignment="1">
      <alignment wrapText="1"/>
    </xf>
    <xf numFmtId="1" fontId="5" fillId="0" borderId="1" xfId="11" applyNumberFormat="1" applyFont="1" applyBorder="1" applyAlignment="1">
      <alignment wrapText="1"/>
    </xf>
    <xf numFmtId="178" fontId="5" fillId="0" borderId="1" xfId="11" applyNumberFormat="1" applyFont="1" applyBorder="1" applyAlignment="1">
      <alignment wrapText="1"/>
    </xf>
    <xf numFmtId="10" fontId="1" fillId="0" borderId="1" xfId="10" applyNumberFormat="1" applyFont="1" applyBorder="1" applyAlignment="1">
      <alignment horizontal="center" wrapText="1"/>
    </xf>
    <xf numFmtId="178" fontId="5" fillId="2" borderId="1" xfId="11" applyNumberFormat="1" applyFont="1" applyFill="1" applyBorder="1" applyAlignment="1">
      <alignment wrapText="1"/>
    </xf>
    <xf numFmtId="10" fontId="5" fillId="2" borderId="1" xfId="11" applyNumberFormat="1" applyFont="1" applyFill="1" applyBorder="1" applyAlignment="1">
      <alignment wrapText="1"/>
    </xf>
    <xf numFmtId="178" fontId="1" fillId="2" borderId="1" xfId="10" applyNumberFormat="1" applyFont="1" applyFill="1" applyBorder="1" applyAlignment="1">
      <alignment horizontal="center" wrapText="1"/>
    </xf>
    <xf numFmtId="10" fontId="1" fillId="2" borderId="1" xfId="10" applyNumberFormat="1" applyFont="1" applyFill="1" applyBorder="1" applyAlignment="1">
      <alignment horizontal="center" wrapText="1"/>
    </xf>
    <xf numFmtId="0" fontId="1" fillId="0" borderId="1" xfId="10" applyFont="1" applyBorder="1" applyAlignment="1">
      <alignment wrapText="1"/>
    </xf>
    <xf numFmtId="0" fontId="2" fillId="0" borderId="1" xfId="10" applyBorder="1" applyAlignment="1">
      <alignment wrapText="1"/>
    </xf>
    <xf numFmtId="0" fontId="3" fillId="7" borderId="1" xfId="2" applyFill="1" applyBorder="1" applyAlignment="1">
      <alignment horizontal="center" vertical="center" wrapText="1"/>
    </xf>
    <xf numFmtId="0" fontId="2" fillId="0" borderId="1" xfId="10" applyBorder="1" applyAlignment="1">
      <alignment horizontal="center" wrapText="1"/>
    </xf>
    <xf numFmtId="0" fontId="6" fillId="0" borderId="1" xfId="1" applyFont="1" applyBorder="1" applyAlignment="1" applyProtection="1">
      <alignment horizontal="left" wrapText="1"/>
      <protection locked="0"/>
    </xf>
    <xf numFmtId="182" fontId="2" fillId="0" borderId="1" xfId="10" applyNumberFormat="1" applyBorder="1" applyAlignment="1">
      <alignment vertical="center" wrapText="1"/>
    </xf>
    <xf numFmtId="183" fontId="3" fillId="0" borderId="1" xfId="0" applyNumberFormat="1" applyFont="1" applyBorder="1" applyAlignment="1">
      <alignment horizontal="left" vertical="center" wrapText="1"/>
    </xf>
    <xf numFmtId="0" fontId="2" fillId="5" borderId="1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wrapText="1"/>
    </xf>
    <xf numFmtId="184" fontId="2" fillId="0" borderId="1" xfId="10" applyNumberFormat="1" applyBorder="1" applyAlignment="1">
      <alignment wrapText="1"/>
    </xf>
    <xf numFmtId="2" fontId="2" fillId="0" borderId="1" xfId="10" applyNumberFormat="1" applyBorder="1" applyAlignment="1">
      <alignment wrapText="1"/>
    </xf>
    <xf numFmtId="178" fontId="2" fillId="8" borderId="1" xfId="5" applyNumberFormat="1" applyFont="1" applyFill="1" applyBorder="1" applyAlignment="1">
      <alignment wrapText="1"/>
    </xf>
    <xf numFmtId="178" fontId="2" fillId="0" borderId="2" xfId="10" applyNumberFormat="1" applyBorder="1" applyAlignment="1">
      <alignment wrapText="1"/>
    </xf>
    <xf numFmtId="178" fontId="2" fillId="0" borderId="1" xfId="10" applyNumberFormat="1" applyBorder="1" applyAlignment="1">
      <alignment wrapText="1"/>
    </xf>
    <xf numFmtId="180" fontId="2" fillId="0" borderId="1" xfId="10" applyNumberFormat="1" applyBorder="1" applyAlignment="1">
      <alignment wrapText="1"/>
    </xf>
    <xf numFmtId="1" fontId="2" fillId="0" borderId="1" xfId="10" applyNumberFormat="1" applyBorder="1" applyAlignment="1">
      <alignment wrapText="1"/>
    </xf>
    <xf numFmtId="181" fontId="2" fillId="8" borderId="1" xfId="10" applyNumberFormat="1" applyFill="1" applyBorder="1" applyAlignment="1">
      <alignment wrapText="1"/>
    </xf>
    <xf numFmtId="1" fontId="2" fillId="8" borderId="1" xfId="10" applyNumberFormat="1" applyFill="1" applyBorder="1" applyAlignment="1">
      <alignment wrapText="1"/>
    </xf>
    <xf numFmtId="176" fontId="2" fillId="0" borderId="1" xfId="10" applyNumberFormat="1" applyBorder="1" applyAlignment="1">
      <alignment wrapText="1"/>
    </xf>
    <xf numFmtId="178" fontId="2" fillId="8" borderId="1" xfId="10" applyNumberFormat="1" applyFill="1" applyBorder="1" applyAlignment="1">
      <alignment wrapText="1"/>
    </xf>
    <xf numFmtId="10" fontId="2" fillId="0" borderId="1" xfId="10" applyNumberFormat="1" applyBorder="1" applyAlignment="1">
      <alignment wrapText="1"/>
    </xf>
    <xf numFmtId="185" fontId="1" fillId="0" borderId="1" xfId="10" applyNumberFormat="1" applyFont="1" applyBorder="1" applyAlignment="1">
      <alignment horizontal="center" wrapText="1"/>
    </xf>
    <xf numFmtId="185" fontId="2" fillId="0" borderId="1" xfId="10" applyNumberFormat="1" applyBorder="1" applyAlignment="1">
      <alignment wrapText="1"/>
    </xf>
    <xf numFmtId="10" fontId="2" fillId="8" borderId="1" xfId="9" applyNumberFormat="1" applyFont="1" applyFill="1" applyBorder="1" applyAlignment="1">
      <alignment wrapText="1"/>
    </xf>
    <xf numFmtId="178" fontId="2" fillId="0" borderId="1" xfId="10" applyNumberFormat="1" applyBorder="1" applyAlignment="1">
      <alignment horizontal="center" wrapText="1"/>
    </xf>
    <xf numFmtId="0" fontId="2" fillId="0" borderId="1" xfId="10" applyBorder="1" applyAlignment="1">
      <alignment horizontal="center"/>
    </xf>
    <xf numFmtId="0" fontId="2" fillId="0" borderId="1" xfId="10" applyBorder="1" applyAlignment="1">
      <alignment horizontal="center" vertical="center"/>
    </xf>
  </cellXfs>
  <cellStyles count="12">
    <cellStyle name="Currency 2" xfId="5" xr:uid="{00000000-0005-0000-0000-000035000000}"/>
    <cellStyle name="Currency 2 3 2" xfId="4" xr:uid="{00000000-0005-0000-0000-000034000000}"/>
    <cellStyle name="Currency_Sheet1 2" xfId="3" xr:uid="{00000000-0005-0000-0000-000033000000}"/>
    <cellStyle name="Normal 2" xfId="10" xr:uid="{00000000-0005-0000-0000-00003A000000}"/>
    <cellStyle name="Normal 2 18 2" xfId="11" xr:uid="{00000000-0005-0000-0000-00003B000000}"/>
    <cellStyle name="Normal_Copy of Request For Quote -- updated by VV on 043008 FINAL FINAL (4)" xfId="8" xr:uid="{00000000-0005-0000-0000-000038000000}"/>
    <cellStyle name="Normal_Fashion Bedding Fall 2012 2" xfId="2" xr:uid="{00000000-0005-0000-0000-000032000000}"/>
    <cellStyle name="Percent 2" xfId="9" xr:uid="{00000000-0005-0000-0000-000039000000}"/>
    <cellStyle name="Style 1" xfId="6" xr:uid="{00000000-0005-0000-0000-000036000000}"/>
    <cellStyle name="常规" xfId="0" builtinId="0"/>
    <cellStyle name="常规 8" xfId="7" xr:uid="{00000000-0005-0000-0000-000037000000}"/>
    <cellStyle name="样式 1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Desktop\Adult%202025\Adele\&#26032;&#39068;&#33394;\192.168.20.8\Users\Lululin\Desktop\Adult%202025\Darcy\S:\Kristina%20Lance-Bedding\MYTEX\POS%202015\MYTEX%20FEB-MAR%20IMPORTS.xlsx?55DDC7CE" TargetMode="External"/><Relationship Id="rId1" Type="http://schemas.openxmlformats.org/officeDocument/2006/relationships/externalLinkPath" Target="file:///\\55DDC7C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E249DBBB" TargetMode="External"/><Relationship Id="rId1" Type="http://schemas.openxmlformats.org/officeDocument/2006/relationships/externalLinkPath" Target="file:///\\E249DBBB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877FF723" TargetMode="External"/><Relationship Id="rId1" Type="http://schemas.openxmlformats.org/officeDocument/2006/relationships/externalLinkPath" Target="file:///\\877FF723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B3CF019B" TargetMode="External"/><Relationship Id="rId1" Type="http://schemas.openxmlformats.org/officeDocument/2006/relationships/externalLinkPath" Target="file:///\\B3CF019B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joyce/customer/CS/CS%20stock%20list(ET)-081030.xls?A409EE58" TargetMode="External"/><Relationship Id="rId1" Type="http://schemas.openxmlformats.org/officeDocument/2006/relationships/externalLinkPath" Target="file:///\\A409EE58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MPE%20Abstract/192.168.20.8/Users/Lululin/Desktop/Adult%202025/Darcy/JLA%20Ecomm-%20MP%20Darcy%20commitment-%2009272025.xlsx?0046E7B9" TargetMode="External"/><Relationship Id="rId1" Type="http://schemas.openxmlformats.org/officeDocument/2006/relationships/externalLinkPath" Target="file:///\\0046E7B9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3DCE4FCF" TargetMode="External"/><Relationship Id="rId1" Type="http://schemas.openxmlformats.org/officeDocument/2006/relationships/externalLinkPath" Target="file:///\\3DCE4FCF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.lin/Desktop/&#36164;&#26009;/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2169D1E5" TargetMode="External"/><Relationship Id="rId1" Type="http://schemas.openxmlformats.org/officeDocument/2006/relationships/externalLinkPath" Target="file:///\\2169D1E5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Adult%202025/Adele/&#26032;&#39068;&#33394;/192.168.20.8/joyce/customer/CS/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A2665728" TargetMode="External"/><Relationship Id="rId1" Type="http://schemas.openxmlformats.org/officeDocument/2006/relationships/externalLinkPath" Target="file:///\\A2665728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67A26CE9" TargetMode="External"/><Relationship Id="rId1" Type="http://schemas.openxmlformats.org/officeDocument/2006/relationships/externalLinkPath" Target="file:///\\67A26CE9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Adult%202025/Adele/&#26032;&#39068;&#33394;/192.168.20.8/Users/Lululin/Desktop/Adult%202025/Darcy/18ACE7EE/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eSelect"/>
      <sheetName val="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E11"/>
  <sheetViews>
    <sheetView tabSelected="1" zoomScale="85" zoomScaleNormal="85" workbookViewId="0">
      <selection activeCell="Z3" sqref="Z3:Z11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25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4.25" customWidth="1"/>
    <col min="54" max="55" width="9.25" customWidth="1"/>
    <col min="56" max="57" width="9.25" hidden="1" customWidth="1"/>
  </cols>
  <sheetData>
    <row r="1" spans="1:57" s="2" customFormat="1" ht="63.6" customHeight="1" x14ac:dyDescent="0.25">
      <c r="A1" s="3" t="s">
        <v>4</v>
      </c>
      <c r="B1" s="3" t="s">
        <v>5</v>
      </c>
      <c r="C1" s="4" t="s">
        <v>6</v>
      </c>
      <c r="D1" s="5" t="s">
        <v>1</v>
      </c>
      <c r="E1" s="5" t="s">
        <v>3</v>
      </c>
      <c r="F1" s="6" t="s">
        <v>7</v>
      </c>
      <c r="G1" s="4" t="s">
        <v>8</v>
      </c>
      <c r="H1" s="7" t="s">
        <v>9</v>
      </c>
      <c r="I1" s="7" t="s">
        <v>10</v>
      </c>
      <c r="J1" s="7" t="s">
        <v>11</v>
      </c>
      <c r="K1" s="7" t="s">
        <v>12</v>
      </c>
      <c r="L1" s="7" t="s">
        <v>13</v>
      </c>
      <c r="M1" s="7" t="s">
        <v>14</v>
      </c>
      <c r="N1" s="4" t="s">
        <v>15</v>
      </c>
      <c r="O1" s="4" t="s">
        <v>16</v>
      </c>
      <c r="P1" s="7" t="s">
        <v>17</v>
      </c>
      <c r="Q1" s="8" t="s">
        <v>18</v>
      </c>
      <c r="R1" s="9" t="s">
        <v>19</v>
      </c>
      <c r="S1" s="10" t="s">
        <v>20</v>
      </c>
      <c r="T1" s="11" t="s">
        <v>21</v>
      </c>
      <c r="U1" s="12" t="s">
        <v>22</v>
      </c>
      <c r="V1" s="13" t="s">
        <v>23</v>
      </c>
      <c r="W1" s="14" t="s">
        <v>24</v>
      </c>
      <c r="X1" s="14" t="s">
        <v>25</v>
      </c>
      <c r="Y1" s="14" t="s">
        <v>26</v>
      </c>
      <c r="Z1" s="15" t="s">
        <v>27</v>
      </c>
      <c r="AA1" s="16" t="s">
        <v>28</v>
      </c>
      <c r="AB1" s="17" t="s">
        <v>29</v>
      </c>
      <c r="AC1" s="18" t="s">
        <v>30</v>
      </c>
      <c r="AD1" s="3" t="s">
        <v>31</v>
      </c>
      <c r="AE1" s="19" t="s">
        <v>32</v>
      </c>
      <c r="AF1" s="3" t="s">
        <v>33</v>
      </c>
      <c r="AG1" s="20" t="s">
        <v>34</v>
      </c>
      <c r="AH1" s="19" t="s">
        <v>35</v>
      </c>
      <c r="AI1" s="19" t="s">
        <v>36</v>
      </c>
      <c r="AJ1" s="20" t="s">
        <v>37</v>
      </c>
      <c r="AK1" s="19" t="s">
        <v>38</v>
      </c>
      <c r="AL1" s="20" t="s">
        <v>39</v>
      </c>
      <c r="AM1" s="19" t="s">
        <v>40</v>
      </c>
      <c r="AN1" s="20" t="s">
        <v>41</v>
      </c>
      <c r="AO1" s="19" t="s">
        <v>42</v>
      </c>
      <c r="AP1" s="19" t="s">
        <v>43</v>
      </c>
      <c r="AQ1" s="13" t="s">
        <v>44</v>
      </c>
      <c r="AR1" s="20" t="s">
        <v>45</v>
      </c>
      <c r="AS1" s="19" t="s">
        <v>46</v>
      </c>
      <c r="AT1" s="19" t="s">
        <v>47</v>
      </c>
      <c r="AU1" s="21" t="s">
        <v>48</v>
      </c>
      <c r="AV1" s="22" t="s">
        <v>49</v>
      </c>
      <c r="AW1" s="21" t="s">
        <v>50</v>
      </c>
      <c r="AX1" s="21" t="s">
        <v>51</v>
      </c>
      <c r="AY1" s="23" t="s">
        <v>52</v>
      </c>
      <c r="AZ1" s="24" t="s">
        <v>53</v>
      </c>
      <c r="BA1" s="25" t="s">
        <v>54</v>
      </c>
      <c r="BB1" s="26" t="s">
        <v>55</v>
      </c>
      <c r="BC1" s="26" t="s">
        <v>56</v>
      </c>
      <c r="BD1" s="27" t="s">
        <v>57</v>
      </c>
      <c r="BE1" s="27" t="s">
        <v>58</v>
      </c>
    </row>
    <row r="2" spans="1:57" s="2" customFormat="1" ht="54.95" customHeight="1" x14ac:dyDescent="0.25">
      <c r="A2" s="28">
        <v>1</v>
      </c>
      <c r="B2" s="50"/>
      <c r="C2" s="51"/>
      <c r="D2" s="29" t="s">
        <v>2</v>
      </c>
      <c r="E2" s="26"/>
      <c r="F2" s="1" t="s">
        <v>59</v>
      </c>
      <c r="G2" s="26" t="s">
        <v>0</v>
      </c>
      <c r="H2" s="26" t="s">
        <v>60</v>
      </c>
      <c r="I2" s="26" t="s">
        <v>60</v>
      </c>
      <c r="J2" s="30" t="s">
        <v>61</v>
      </c>
      <c r="K2" s="26" t="s">
        <v>62</v>
      </c>
      <c r="L2" s="31" t="s">
        <v>63</v>
      </c>
      <c r="M2" s="26" t="s">
        <v>64</v>
      </c>
      <c r="N2" s="32"/>
      <c r="O2" s="33"/>
      <c r="P2" s="26" t="s">
        <v>65</v>
      </c>
      <c r="Q2" s="34">
        <v>80.5</v>
      </c>
      <c r="R2" s="35">
        <v>7.75</v>
      </c>
      <c r="S2" s="36">
        <v>10.387096774193548</v>
      </c>
      <c r="T2" s="37">
        <v>10.387096774193548</v>
      </c>
      <c r="U2" s="38"/>
      <c r="V2" s="26" t="s">
        <v>66</v>
      </c>
      <c r="W2" s="39">
        <v>43</v>
      </c>
      <c r="X2" s="39">
        <v>33</v>
      </c>
      <c r="Y2" s="39">
        <v>18</v>
      </c>
      <c r="Z2" s="35">
        <v>2</v>
      </c>
      <c r="AA2" s="40">
        <v>1</v>
      </c>
      <c r="AB2" s="41">
        <f t="shared" ref="AB2:AB11" si="0">IF(W2="","",W2*X2*Y2/1000000)</f>
        <v>2.5541999999999999E-2</v>
      </c>
      <c r="AC2" s="42">
        <f>IF(AA2="","",65/AB2*AA2)</f>
        <v>2544.828126223475</v>
      </c>
      <c r="AD2" s="43">
        <v>3700</v>
      </c>
      <c r="AE2" s="44">
        <f>IF(ISERROR(AD2/AC2),"",AD2/AC2)</f>
        <v>1.4539292307692309</v>
      </c>
      <c r="AF2" s="26" t="s">
        <v>67</v>
      </c>
      <c r="AG2" s="45">
        <f t="shared" ref="AG2:AG11" si="1">12.8%+20%</f>
        <v>0.32800000000000001</v>
      </c>
      <c r="AH2" s="44">
        <f t="shared" ref="AH2:AH11" si="2">IF(ISERROR(T2*AG2),"",T2*AG2)</f>
        <v>3.406967741935484</v>
      </c>
      <c r="AI2" s="44">
        <f t="shared" ref="AI2:AI11" si="3">IF(ISERROR(T2+AE2+AH2),"",T2+AE2+AH2)</f>
        <v>15.247993746898262</v>
      </c>
      <c r="AJ2" s="45">
        <v>0.06</v>
      </c>
      <c r="AK2" s="44">
        <f t="shared" ref="AK2:AK11" si="4">IF(ISERROR(AW2*AJ2),"",AW2*AJ2)</f>
        <v>1.714</v>
      </c>
      <c r="AL2" s="45">
        <v>0.1</v>
      </c>
      <c r="AM2" s="44">
        <f t="shared" ref="AM2:AM11" si="5">IF(ISERROR(AW2*AL2),"",AW2*AL2)</f>
        <v>2.8566666666666669</v>
      </c>
      <c r="AN2" s="45">
        <v>0.1</v>
      </c>
      <c r="AO2" s="44">
        <f t="shared" ref="AO2:AO11" si="6">IF(ISERROR(AW2*AN2),"",AW2*AN2)</f>
        <v>2.8566666666666669</v>
      </c>
      <c r="AP2" s="44">
        <f t="shared" ref="AP2:AP11" si="7">IF((AX2-AW2)&lt;2.5,2.5-(AX2-AW2),0)</f>
        <v>1.0716666666666654</v>
      </c>
      <c r="AQ2" s="26"/>
      <c r="AR2" s="45"/>
      <c r="AS2" s="44">
        <f t="shared" ref="AS2:AS11" si="8">IF(ISERROR(AW2*AR2),"",AW2*AR2)</f>
        <v>0</v>
      </c>
      <c r="AT2" s="44">
        <f t="shared" ref="AT2:AT11" si="9">IF(ISERROR(AK2+AM2+AO2+AP2+AS2),"",AK2+AM2+AO2+AP2+AS2)</f>
        <v>8.4989999999999988</v>
      </c>
      <c r="AU2" s="44">
        <f t="shared" ref="AU2:AU11" si="10">IF(ISERROR(AI2+AT2),"",AI2+AT2)</f>
        <v>23.746993746898262</v>
      </c>
      <c r="AV2" s="48">
        <f t="shared" ref="AV2:AV11" si="11">IF(ISERROR((AW2-AU2)/AW2),"",(AW2-AU2)/AW2)</f>
        <v>0.16871667163716703</v>
      </c>
      <c r="AW2" s="44">
        <v>28.566666666666666</v>
      </c>
      <c r="AX2" s="44">
        <v>29.995000000000001</v>
      </c>
      <c r="AY2" s="49">
        <v>59.99</v>
      </c>
      <c r="AZ2" s="45">
        <v>0.5</v>
      </c>
      <c r="BA2" s="46">
        <f>SUM(BB2:BC2)</f>
        <v>132</v>
      </c>
      <c r="BB2" s="47">
        <v>88</v>
      </c>
      <c r="BC2" s="26">
        <v>44</v>
      </c>
      <c r="BD2" s="40">
        <v>70</v>
      </c>
      <c r="BE2" s="47">
        <f>BA2-BD2</f>
        <v>62</v>
      </c>
    </row>
    <row r="3" spans="1:57" s="2" customFormat="1" ht="54.95" customHeight="1" x14ac:dyDescent="0.25">
      <c r="A3" s="28">
        <v>2</v>
      </c>
      <c r="B3" s="50"/>
      <c r="C3" s="51"/>
      <c r="D3" s="29" t="s">
        <v>2</v>
      </c>
      <c r="E3" s="26"/>
      <c r="F3" s="1" t="s">
        <v>59</v>
      </c>
      <c r="G3" s="26" t="s">
        <v>0</v>
      </c>
      <c r="H3" s="26" t="s">
        <v>68</v>
      </c>
      <c r="I3" s="26" t="s">
        <v>68</v>
      </c>
      <c r="J3" s="30" t="s">
        <v>61</v>
      </c>
      <c r="K3" s="26" t="s">
        <v>62</v>
      </c>
      <c r="L3" s="31" t="s">
        <v>69</v>
      </c>
      <c r="M3" s="26" t="s">
        <v>64</v>
      </c>
      <c r="N3" s="32"/>
      <c r="O3" s="33"/>
      <c r="P3" s="26" t="s">
        <v>65</v>
      </c>
      <c r="Q3" s="34">
        <v>99.8</v>
      </c>
      <c r="R3" s="35">
        <v>7.75</v>
      </c>
      <c r="S3" s="36">
        <v>12.877419354838709</v>
      </c>
      <c r="T3" s="37">
        <v>12.877419354838709</v>
      </c>
      <c r="U3" s="38"/>
      <c r="V3" s="26" t="s">
        <v>66</v>
      </c>
      <c r="W3" s="39">
        <v>43</v>
      </c>
      <c r="X3" s="39">
        <v>33</v>
      </c>
      <c r="Y3" s="39">
        <v>21</v>
      </c>
      <c r="Z3" s="35">
        <v>2</v>
      </c>
      <c r="AA3" s="40">
        <v>1</v>
      </c>
      <c r="AB3" s="41">
        <f t="shared" si="0"/>
        <v>2.9798999999999999E-2</v>
      </c>
      <c r="AC3" s="42">
        <f t="shared" ref="AC3:AC11" si="12">IF(AA3="","",65/AB3*AA3)</f>
        <v>2181.2812510486929</v>
      </c>
      <c r="AD3" s="43">
        <v>3700</v>
      </c>
      <c r="AE3" s="44">
        <f t="shared" ref="AE3:AE11" si="13">IF(ISERROR(AD3/AC3),"",AD3/AC3)</f>
        <v>1.6962507692307693</v>
      </c>
      <c r="AF3" s="26" t="s">
        <v>67</v>
      </c>
      <c r="AG3" s="45">
        <f t="shared" si="1"/>
        <v>0.32800000000000001</v>
      </c>
      <c r="AH3" s="44">
        <f t="shared" si="2"/>
        <v>4.2237935483870972</v>
      </c>
      <c r="AI3" s="44">
        <f t="shared" si="3"/>
        <v>18.797463672456576</v>
      </c>
      <c r="AJ3" s="45">
        <v>0.06</v>
      </c>
      <c r="AK3" s="44">
        <f t="shared" si="4"/>
        <v>1.9997142857142853</v>
      </c>
      <c r="AL3" s="45">
        <v>0.1</v>
      </c>
      <c r="AM3" s="44">
        <f t="shared" si="5"/>
        <v>3.3328571428571423</v>
      </c>
      <c r="AN3" s="45">
        <v>0.1</v>
      </c>
      <c r="AO3" s="44">
        <f t="shared" si="6"/>
        <v>3.3328571428571423</v>
      </c>
      <c r="AP3" s="44">
        <f t="shared" si="7"/>
        <v>0.83357142857142463</v>
      </c>
      <c r="AQ3" s="26"/>
      <c r="AR3" s="45"/>
      <c r="AS3" s="44">
        <f t="shared" si="8"/>
        <v>0</v>
      </c>
      <c r="AT3" s="44">
        <f t="shared" si="9"/>
        <v>9.4989999999999952</v>
      </c>
      <c r="AU3" s="44">
        <f t="shared" si="10"/>
        <v>28.296463672456571</v>
      </c>
      <c r="AV3" s="48">
        <f t="shared" si="11"/>
        <v>0.15098480194086566</v>
      </c>
      <c r="AW3" s="44">
        <v>33.328571428571422</v>
      </c>
      <c r="AX3" s="44">
        <v>34.994999999999997</v>
      </c>
      <c r="AY3" s="49">
        <v>69.989999999999995</v>
      </c>
      <c r="AZ3" s="45">
        <v>0.5</v>
      </c>
      <c r="BA3" s="46">
        <f t="shared" ref="BA3:BA11" si="14">SUM(BB3:BC3)</f>
        <v>162</v>
      </c>
      <c r="BB3" s="47">
        <v>108</v>
      </c>
      <c r="BC3" s="26">
        <v>54</v>
      </c>
      <c r="BD3" s="40">
        <v>90</v>
      </c>
      <c r="BE3" s="47">
        <f t="shared" ref="BE3:BE11" si="15">BA3-BD3</f>
        <v>72</v>
      </c>
    </row>
    <row r="4" spans="1:57" s="2" customFormat="1" ht="54.95" customHeight="1" x14ac:dyDescent="0.25">
      <c r="A4" s="28">
        <v>3</v>
      </c>
      <c r="B4" s="50"/>
      <c r="C4" s="51"/>
      <c r="D4" s="29" t="s">
        <v>2</v>
      </c>
      <c r="E4" s="26"/>
      <c r="F4" s="1" t="s">
        <v>59</v>
      </c>
      <c r="G4" s="26" t="s">
        <v>0</v>
      </c>
      <c r="H4" s="26" t="s">
        <v>68</v>
      </c>
      <c r="I4" s="26" t="s">
        <v>68</v>
      </c>
      <c r="J4" s="30" t="s">
        <v>61</v>
      </c>
      <c r="K4" s="26" t="s">
        <v>62</v>
      </c>
      <c r="L4" s="31" t="s">
        <v>70</v>
      </c>
      <c r="M4" s="26" t="s">
        <v>64</v>
      </c>
      <c r="N4" s="32"/>
      <c r="O4" s="32"/>
      <c r="P4" s="26" t="s">
        <v>65</v>
      </c>
      <c r="Q4" s="34">
        <v>106.2</v>
      </c>
      <c r="R4" s="35">
        <v>7.75</v>
      </c>
      <c r="S4" s="36">
        <v>13.703225806451613</v>
      </c>
      <c r="T4" s="37">
        <v>13.703225806451613</v>
      </c>
      <c r="U4" s="38"/>
      <c r="V4" s="26" t="s">
        <v>66</v>
      </c>
      <c r="W4" s="39">
        <v>43</v>
      </c>
      <c r="X4" s="39">
        <v>33</v>
      </c>
      <c r="Y4" s="39">
        <v>21</v>
      </c>
      <c r="Z4" s="35">
        <v>2</v>
      </c>
      <c r="AA4" s="40">
        <v>1</v>
      </c>
      <c r="AB4" s="41">
        <f t="shared" si="0"/>
        <v>2.9798999999999999E-2</v>
      </c>
      <c r="AC4" s="42">
        <f t="shared" si="12"/>
        <v>2181.2812510486929</v>
      </c>
      <c r="AD4" s="43">
        <v>3700</v>
      </c>
      <c r="AE4" s="44">
        <f t="shared" si="13"/>
        <v>1.6962507692307693</v>
      </c>
      <c r="AF4" s="26" t="s">
        <v>67</v>
      </c>
      <c r="AG4" s="45">
        <f t="shared" si="1"/>
        <v>0.32800000000000001</v>
      </c>
      <c r="AH4" s="44">
        <f t="shared" si="2"/>
        <v>4.4946580645161296</v>
      </c>
      <c r="AI4" s="44">
        <f t="shared" si="3"/>
        <v>19.894134640198512</v>
      </c>
      <c r="AJ4" s="45">
        <v>0.06</v>
      </c>
      <c r="AK4" s="44">
        <f t="shared" si="4"/>
        <v>2.2854285714285711</v>
      </c>
      <c r="AL4" s="45">
        <v>0.1</v>
      </c>
      <c r="AM4" s="44">
        <f t="shared" si="5"/>
        <v>3.809047619047619</v>
      </c>
      <c r="AN4" s="45">
        <v>0.1</v>
      </c>
      <c r="AO4" s="44">
        <f t="shared" si="6"/>
        <v>3.809047619047619</v>
      </c>
      <c r="AP4" s="44">
        <f t="shared" si="7"/>
        <v>0.59547619047619094</v>
      </c>
      <c r="AQ4" s="26"/>
      <c r="AR4" s="45"/>
      <c r="AS4" s="44">
        <f t="shared" si="8"/>
        <v>0</v>
      </c>
      <c r="AT4" s="44">
        <f t="shared" si="9"/>
        <v>10.498999999999999</v>
      </c>
      <c r="AU4" s="44">
        <f t="shared" si="10"/>
        <v>30.393134640198511</v>
      </c>
      <c r="AV4" s="48">
        <f t="shared" si="11"/>
        <v>0.20208047575425833</v>
      </c>
      <c r="AW4" s="44">
        <v>38.090476190476188</v>
      </c>
      <c r="AX4" s="44">
        <v>39.994999999999997</v>
      </c>
      <c r="AY4" s="49">
        <v>79.989999999999995</v>
      </c>
      <c r="AZ4" s="45">
        <v>0.5</v>
      </c>
      <c r="BA4" s="46">
        <f t="shared" si="14"/>
        <v>274</v>
      </c>
      <c r="BB4" s="47">
        <v>182</v>
      </c>
      <c r="BC4" s="26">
        <v>92</v>
      </c>
      <c r="BD4" s="40">
        <v>140</v>
      </c>
      <c r="BE4" s="47">
        <f t="shared" si="15"/>
        <v>134</v>
      </c>
    </row>
    <row r="5" spans="1:57" s="2" customFormat="1" ht="54.95" customHeight="1" x14ac:dyDescent="0.25">
      <c r="A5" s="28">
        <v>4</v>
      </c>
      <c r="B5" s="50"/>
      <c r="C5" s="51"/>
      <c r="D5" s="29" t="s">
        <v>2</v>
      </c>
      <c r="E5" s="26"/>
      <c r="F5" s="1" t="s">
        <v>59</v>
      </c>
      <c r="G5" s="26" t="s">
        <v>0</v>
      </c>
      <c r="H5" s="26" t="s">
        <v>68</v>
      </c>
      <c r="I5" s="26" t="s">
        <v>68</v>
      </c>
      <c r="J5" s="30" t="s">
        <v>61</v>
      </c>
      <c r="K5" s="26" t="s">
        <v>62</v>
      </c>
      <c r="L5" s="31" t="s">
        <v>71</v>
      </c>
      <c r="M5" s="26" t="s">
        <v>64</v>
      </c>
      <c r="N5" s="32"/>
      <c r="O5" s="33"/>
      <c r="P5" s="26" t="s">
        <v>65</v>
      </c>
      <c r="Q5" s="34">
        <v>120.6</v>
      </c>
      <c r="R5" s="35">
        <v>7.75</v>
      </c>
      <c r="S5" s="36">
        <v>15.561290322580644</v>
      </c>
      <c r="T5" s="37">
        <v>15.561290322580644</v>
      </c>
      <c r="U5" s="38"/>
      <c r="V5" s="26" t="s">
        <v>66</v>
      </c>
      <c r="W5" s="39">
        <v>43</v>
      </c>
      <c r="X5" s="39">
        <v>33</v>
      </c>
      <c r="Y5" s="39">
        <v>21</v>
      </c>
      <c r="Z5" s="35">
        <v>2</v>
      </c>
      <c r="AA5" s="40">
        <v>1</v>
      </c>
      <c r="AB5" s="41">
        <f t="shared" si="0"/>
        <v>2.9798999999999999E-2</v>
      </c>
      <c r="AC5" s="42">
        <f t="shared" si="12"/>
        <v>2181.2812510486929</v>
      </c>
      <c r="AD5" s="43">
        <v>3700</v>
      </c>
      <c r="AE5" s="44">
        <f t="shared" si="13"/>
        <v>1.6962507692307693</v>
      </c>
      <c r="AF5" s="26" t="s">
        <v>67</v>
      </c>
      <c r="AG5" s="45">
        <f t="shared" si="1"/>
        <v>0.32800000000000001</v>
      </c>
      <c r="AH5" s="44">
        <f t="shared" si="2"/>
        <v>5.104103225806452</v>
      </c>
      <c r="AI5" s="44">
        <f t="shared" si="3"/>
        <v>22.361644317617866</v>
      </c>
      <c r="AJ5" s="45">
        <v>0.06</v>
      </c>
      <c r="AK5" s="44">
        <f t="shared" si="4"/>
        <v>2.5711428571428567</v>
      </c>
      <c r="AL5" s="45">
        <v>0.1</v>
      </c>
      <c r="AM5" s="44">
        <f t="shared" si="5"/>
        <v>4.2852380952380953</v>
      </c>
      <c r="AN5" s="45">
        <v>0.1</v>
      </c>
      <c r="AO5" s="44">
        <f t="shared" si="6"/>
        <v>4.2852380952380953</v>
      </c>
      <c r="AP5" s="44">
        <f t="shared" si="7"/>
        <v>0.35738095238095013</v>
      </c>
      <c r="AQ5" s="26"/>
      <c r="AR5" s="45"/>
      <c r="AS5" s="44">
        <f t="shared" si="8"/>
        <v>0</v>
      </c>
      <c r="AT5" s="44">
        <f t="shared" si="9"/>
        <v>11.498999999999999</v>
      </c>
      <c r="AU5" s="44">
        <f t="shared" si="10"/>
        <v>33.860644317617869</v>
      </c>
      <c r="AV5" s="48">
        <f t="shared" si="11"/>
        <v>0.20983050264476572</v>
      </c>
      <c r="AW5" s="44">
        <v>42.852380952380948</v>
      </c>
      <c r="AX5" s="44">
        <v>44.994999999999997</v>
      </c>
      <c r="AY5" s="49">
        <v>89.99</v>
      </c>
      <c r="AZ5" s="45">
        <v>0.5</v>
      </c>
      <c r="BA5" s="46">
        <f t="shared" si="14"/>
        <v>131</v>
      </c>
      <c r="BB5" s="47">
        <v>87</v>
      </c>
      <c r="BC5" s="26">
        <v>44</v>
      </c>
      <c r="BD5" s="40">
        <v>70</v>
      </c>
      <c r="BE5" s="47">
        <f t="shared" si="15"/>
        <v>61</v>
      </c>
    </row>
    <row r="6" spans="1:57" s="2" customFormat="1" ht="54.95" customHeight="1" x14ac:dyDescent="0.25">
      <c r="A6" s="28">
        <v>5</v>
      </c>
      <c r="B6" s="50"/>
      <c r="C6" s="51"/>
      <c r="D6" s="29" t="s">
        <v>2</v>
      </c>
      <c r="E6" s="26"/>
      <c r="F6" s="1" t="s">
        <v>59</v>
      </c>
      <c r="G6" s="26" t="s">
        <v>0</v>
      </c>
      <c r="H6" s="26" t="s">
        <v>68</v>
      </c>
      <c r="I6" s="26" t="s">
        <v>68</v>
      </c>
      <c r="J6" s="30" t="s">
        <v>61</v>
      </c>
      <c r="K6" s="26" t="s">
        <v>62</v>
      </c>
      <c r="L6" s="31" t="s">
        <v>72</v>
      </c>
      <c r="M6" s="26" t="s">
        <v>64</v>
      </c>
      <c r="N6" s="32"/>
      <c r="O6" s="33"/>
      <c r="P6" s="26" t="s">
        <v>65</v>
      </c>
      <c r="Q6" s="34">
        <v>124.5</v>
      </c>
      <c r="R6" s="35">
        <v>7.75</v>
      </c>
      <c r="S6" s="36">
        <v>16.06451612903226</v>
      </c>
      <c r="T6" s="37">
        <v>16.06451612903226</v>
      </c>
      <c r="U6" s="38"/>
      <c r="V6" s="26" t="s">
        <v>66</v>
      </c>
      <c r="W6" s="39">
        <v>43</v>
      </c>
      <c r="X6" s="39">
        <v>33</v>
      </c>
      <c r="Y6" s="39">
        <v>21</v>
      </c>
      <c r="Z6" s="35">
        <v>2</v>
      </c>
      <c r="AA6" s="40">
        <v>1</v>
      </c>
      <c r="AB6" s="41">
        <f t="shared" si="0"/>
        <v>2.9798999999999999E-2</v>
      </c>
      <c r="AC6" s="42">
        <f t="shared" si="12"/>
        <v>2181.2812510486929</v>
      </c>
      <c r="AD6" s="43">
        <v>3700</v>
      </c>
      <c r="AE6" s="44">
        <f t="shared" si="13"/>
        <v>1.6962507692307693</v>
      </c>
      <c r="AF6" s="26" t="s">
        <v>67</v>
      </c>
      <c r="AG6" s="45">
        <f t="shared" si="1"/>
        <v>0.32800000000000001</v>
      </c>
      <c r="AH6" s="44">
        <f t="shared" si="2"/>
        <v>5.2691612903225815</v>
      </c>
      <c r="AI6" s="44">
        <f t="shared" si="3"/>
        <v>23.029928188585611</v>
      </c>
      <c r="AJ6" s="45">
        <v>0.06</v>
      </c>
      <c r="AK6" s="44">
        <f t="shared" si="4"/>
        <v>2.5711428571428567</v>
      </c>
      <c r="AL6" s="45">
        <v>0.1</v>
      </c>
      <c r="AM6" s="44">
        <f t="shared" si="5"/>
        <v>4.2852380952380953</v>
      </c>
      <c r="AN6" s="45">
        <v>0.1</v>
      </c>
      <c r="AO6" s="44">
        <f t="shared" si="6"/>
        <v>4.2852380952380953</v>
      </c>
      <c r="AP6" s="44">
        <f t="shared" si="7"/>
        <v>0.35738095238095013</v>
      </c>
      <c r="AQ6" s="26"/>
      <c r="AR6" s="45"/>
      <c r="AS6" s="44">
        <f t="shared" si="8"/>
        <v>0</v>
      </c>
      <c r="AT6" s="44">
        <f t="shared" si="9"/>
        <v>11.498999999999999</v>
      </c>
      <c r="AU6" s="44">
        <f t="shared" si="10"/>
        <v>34.52892818858561</v>
      </c>
      <c r="AV6" s="48">
        <f t="shared" si="11"/>
        <v>0.19423547954184034</v>
      </c>
      <c r="AW6" s="44">
        <v>42.852380952380948</v>
      </c>
      <c r="AX6" s="44">
        <v>44.994999999999997</v>
      </c>
      <c r="AY6" s="49">
        <v>89.99</v>
      </c>
      <c r="AZ6" s="45">
        <v>0.5</v>
      </c>
      <c r="BA6" s="46">
        <f t="shared" si="14"/>
        <v>60</v>
      </c>
      <c r="BB6" s="47">
        <v>40</v>
      </c>
      <c r="BC6" s="26">
        <v>20</v>
      </c>
      <c r="BD6" s="40">
        <v>40</v>
      </c>
      <c r="BE6" s="47">
        <f t="shared" si="15"/>
        <v>20</v>
      </c>
    </row>
    <row r="7" spans="1:57" s="2" customFormat="1" ht="54.95" customHeight="1" x14ac:dyDescent="0.25">
      <c r="A7" s="28">
        <v>6</v>
      </c>
      <c r="B7" s="50"/>
      <c r="C7" s="51"/>
      <c r="D7" s="29" t="s">
        <v>2</v>
      </c>
      <c r="E7" s="26"/>
      <c r="F7" s="1" t="s">
        <v>59</v>
      </c>
      <c r="G7" s="26" t="s">
        <v>0</v>
      </c>
      <c r="H7" s="26" t="s">
        <v>60</v>
      </c>
      <c r="I7" s="26" t="s">
        <v>60</v>
      </c>
      <c r="J7" s="30" t="s">
        <v>61</v>
      </c>
      <c r="K7" s="26" t="s">
        <v>62</v>
      </c>
      <c r="L7" s="31" t="s">
        <v>63</v>
      </c>
      <c r="M7" s="26" t="s">
        <v>73</v>
      </c>
      <c r="N7" s="32"/>
      <c r="O7" s="33"/>
      <c r="P7" s="26" t="s">
        <v>65</v>
      </c>
      <c r="Q7" s="34">
        <v>80.5</v>
      </c>
      <c r="R7" s="35">
        <v>7.75</v>
      </c>
      <c r="S7" s="36">
        <v>10.387096774193548</v>
      </c>
      <c r="T7" s="37">
        <v>10.387096774193548</v>
      </c>
      <c r="U7" s="38"/>
      <c r="V7" s="26" t="s">
        <v>66</v>
      </c>
      <c r="W7" s="39">
        <v>43</v>
      </c>
      <c r="X7" s="39">
        <v>33</v>
      </c>
      <c r="Y7" s="39">
        <v>18</v>
      </c>
      <c r="Z7" s="35">
        <v>2</v>
      </c>
      <c r="AA7" s="40">
        <v>1</v>
      </c>
      <c r="AB7" s="41">
        <f t="shared" si="0"/>
        <v>2.5541999999999999E-2</v>
      </c>
      <c r="AC7" s="42">
        <f t="shared" si="12"/>
        <v>2544.828126223475</v>
      </c>
      <c r="AD7" s="43">
        <v>3700</v>
      </c>
      <c r="AE7" s="44">
        <f t="shared" si="13"/>
        <v>1.4539292307692309</v>
      </c>
      <c r="AF7" s="26" t="s">
        <v>67</v>
      </c>
      <c r="AG7" s="45">
        <f t="shared" si="1"/>
        <v>0.32800000000000001</v>
      </c>
      <c r="AH7" s="44">
        <f t="shared" si="2"/>
        <v>3.406967741935484</v>
      </c>
      <c r="AI7" s="44">
        <f t="shared" si="3"/>
        <v>15.247993746898262</v>
      </c>
      <c r="AJ7" s="45">
        <v>0.06</v>
      </c>
      <c r="AK7" s="44">
        <f t="shared" si="4"/>
        <v>1.714</v>
      </c>
      <c r="AL7" s="45">
        <v>0.1</v>
      </c>
      <c r="AM7" s="44">
        <f t="shared" si="5"/>
        <v>2.8566666666666669</v>
      </c>
      <c r="AN7" s="45">
        <v>0.1</v>
      </c>
      <c r="AO7" s="44">
        <f t="shared" si="6"/>
        <v>2.8566666666666669</v>
      </c>
      <c r="AP7" s="44">
        <f t="shared" si="7"/>
        <v>1.0716666666666654</v>
      </c>
      <c r="AQ7" s="26"/>
      <c r="AR7" s="45"/>
      <c r="AS7" s="44">
        <f t="shared" si="8"/>
        <v>0</v>
      </c>
      <c r="AT7" s="44">
        <f t="shared" si="9"/>
        <v>8.4989999999999988</v>
      </c>
      <c r="AU7" s="44">
        <f t="shared" si="10"/>
        <v>23.746993746898262</v>
      </c>
      <c r="AV7" s="48">
        <f t="shared" si="11"/>
        <v>0.16871667163716703</v>
      </c>
      <c r="AW7" s="44">
        <v>28.566666666666666</v>
      </c>
      <c r="AX7" s="44">
        <v>29.995000000000001</v>
      </c>
      <c r="AY7" s="49">
        <v>59.99</v>
      </c>
      <c r="AZ7" s="45">
        <v>0.5</v>
      </c>
      <c r="BA7" s="46">
        <f t="shared" si="14"/>
        <v>111</v>
      </c>
      <c r="BB7" s="47">
        <v>52</v>
      </c>
      <c r="BC7" s="26">
        <v>59</v>
      </c>
      <c r="BD7" s="40">
        <v>60</v>
      </c>
      <c r="BE7" s="47">
        <f t="shared" si="15"/>
        <v>51</v>
      </c>
    </row>
    <row r="8" spans="1:57" s="2" customFormat="1" ht="54.95" customHeight="1" x14ac:dyDescent="0.25">
      <c r="A8" s="28">
        <v>7</v>
      </c>
      <c r="B8" s="50"/>
      <c r="C8" s="51"/>
      <c r="D8" s="29" t="s">
        <v>2</v>
      </c>
      <c r="E8" s="26"/>
      <c r="F8" s="1" t="s">
        <v>59</v>
      </c>
      <c r="G8" s="26" t="s">
        <v>0</v>
      </c>
      <c r="H8" s="26" t="s">
        <v>68</v>
      </c>
      <c r="I8" s="26" t="s">
        <v>68</v>
      </c>
      <c r="J8" s="30" t="s">
        <v>61</v>
      </c>
      <c r="K8" s="26" t="s">
        <v>62</v>
      </c>
      <c r="L8" s="31" t="s">
        <v>69</v>
      </c>
      <c r="M8" s="26" t="s">
        <v>73</v>
      </c>
      <c r="N8" s="32"/>
      <c r="O8" s="33"/>
      <c r="P8" s="26" t="s">
        <v>65</v>
      </c>
      <c r="Q8" s="34">
        <v>99.8</v>
      </c>
      <c r="R8" s="35">
        <v>7.75</v>
      </c>
      <c r="S8" s="36">
        <v>12.877419354838709</v>
      </c>
      <c r="T8" s="37">
        <v>12.877419354838709</v>
      </c>
      <c r="U8" s="38"/>
      <c r="V8" s="26" t="s">
        <v>66</v>
      </c>
      <c r="W8" s="39">
        <v>43</v>
      </c>
      <c r="X8" s="39">
        <v>33</v>
      </c>
      <c r="Y8" s="39">
        <v>21</v>
      </c>
      <c r="Z8" s="35">
        <v>2</v>
      </c>
      <c r="AA8" s="40">
        <v>1</v>
      </c>
      <c r="AB8" s="41">
        <f t="shared" si="0"/>
        <v>2.9798999999999999E-2</v>
      </c>
      <c r="AC8" s="42">
        <f t="shared" si="12"/>
        <v>2181.2812510486929</v>
      </c>
      <c r="AD8" s="43">
        <v>3700</v>
      </c>
      <c r="AE8" s="44">
        <f t="shared" si="13"/>
        <v>1.6962507692307693</v>
      </c>
      <c r="AF8" s="26" t="s">
        <v>67</v>
      </c>
      <c r="AG8" s="45">
        <f t="shared" si="1"/>
        <v>0.32800000000000001</v>
      </c>
      <c r="AH8" s="44">
        <f t="shared" si="2"/>
        <v>4.2237935483870972</v>
      </c>
      <c r="AI8" s="44">
        <f t="shared" si="3"/>
        <v>18.797463672456576</v>
      </c>
      <c r="AJ8" s="45">
        <v>0.06</v>
      </c>
      <c r="AK8" s="44">
        <f t="shared" si="4"/>
        <v>1.9997142857142853</v>
      </c>
      <c r="AL8" s="45">
        <v>0.1</v>
      </c>
      <c r="AM8" s="44">
        <f t="shared" si="5"/>
        <v>3.3328571428571423</v>
      </c>
      <c r="AN8" s="45">
        <v>0.1</v>
      </c>
      <c r="AO8" s="44">
        <f t="shared" si="6"/>
        <v>3.3328571428571423</v>
      </c>
      <c r="AP8" s="44">
        <f t="shared" si="7"/>
        <v>0.83357142857142463</v>
      </c>
      <c r="AQ8" s="26"/>
      <c r="AR8" s="45"/>
      <c r="AS8" s="44">
        <f t="shared" si="8"/>
        <v>0</v>
      </c>
      <c r="AT8" s="44">
        <f t="shared" si="9"/>
        <v>9.4989999999999952</v>
      </c>
      <c r="AU8" s="44">
        <f t="shared" si="10"/>
        <v>28.296463672456571</v>
      </c>
      <c r="AV8" s="48">
        <f t="shared" si="11"/>
        <v>0.15098480194086566</v>
      </c>
      <c r="AW8" s="44">
        <v>33.328571428571422</v>
      </c>
      <c r="AX8" s="44">
        <v>34.994999999999997</v>
      </c>
      <c r="AY8" s="49">
        <v>69.989999999999995</v>
      </c>
      <c r="AZ8" s="45">
        <v>0.5</v>
      </c>
      <c r="BA8" s="46">
        <f t="shared" si="14"/>
        <v>136</v>
      </c>
      <c r="BB8" s="47">
        <v>78</v>
      </c>
      <c r="BC8" s="26">
        <v>58</v>
      </c>
      <c r="BD8" s="40">
        <v>70</v>
      </c>
      <c r="BE8" s="47">
        <f t="shared" si="15"/>
        <v>66</v>
      </c>
    </row>
    <row r="9" spans="1:57" s="2" customFormat="1" ht="54.95" customHeight="1" x14ac:dyDescent="0.25">
      <c r="A9" s="28">
        <v>8</v>
      </c>
      <c r="B9" s="50"/>
      <c r="C9" s="51"/>
      <c r="D9" s="29" t="s">
        <v>2</v>
      </c>
      <c r="E9" s="26"/>
      <c r="F9" s="1" t="s">
        <v>59</v>
      </c>
      <c r="G9" s="26" t="s">
        <v>0</v>
      </c>
      <c r="H9" s="26" t="s">
        <v>68</v>
      </c>
      <c r="I9" s="26" t="s">
        <v>68</v>
      </c>
      <c r="J9" s="30" t="s">
        <v>61</v>
      </c>
      <c r="K9" s="26" t="s">
        <v>62</v>
      </c>
      <c r="L9" s="31" t="s">
        <v>70</v>
      </c>
      <c r="M9" s="26" t="s">
        <v>73</v>
      </c>
      <c r="N9" s="32"/>
      <c r="O9" s="32"/>
      <c r="P9" s="26" t="s">
        <v>65</v>
      </c>
      <c r="Q9" s="34">
        <v>106.2</v>
      </c>
      <c r="R9" s="35">
        <v>7.75</v>
      </c>
      <c r="S9" s="36">
        <v>13.703225806451613</v>
      </c>
      <c r="T9" s="37">
        <v>13.703225806451613</v>
      </c>
      <c r="U9" s="38"/>
      <c r="V9" s="26" t="s">
        <v>66</v>
      </c>
      <c r="W9" s="39">
        <v>43</v>
      </c>
      <c r="X9" s="39">
        <v>33</v>
      </c>
      <c r="Y9" s="39">
        <v>21</v>
      </c>
      <c r="Z9" s="35">
        <v>2</v>
      </c>
      <c r="AA9" s="40">
        <v>1</v>
      </c>
      <c r="AB9" s="41">
        <f t="shared" si="0"/>
        <v>2.9798999999999999E-2</v>
      </c>
      <c r="AC9" s="42">
        <f t="shared" si="12"/>
        <v>2181.2812510486929</v>
      </c>
      <c r="AD9" s="43">
        <v>3700</v>
      </c>
      <c r="AE9" s="44">
        <f t="shared" si="13"/>
        <v>1.6962507692307693</v>
      </c>
      <c r="AF9" s="26" t="s">
        <v>67</v>
      </c>
      <c r="AG9" s="45">
        <f t="shared" si="1"/>
        <v>0.32800000000000001</v>
      </c>
      <c r="AH9" s="44">
        <f t="shared" si="2"/>
        <v>4.4946580645161296</v>
      </c>
      <c r="AI9" s="44">
        <f t="shared" si="3"/>
        <v>19.894134640198512</v>
      </c>
      <c r="AJ9" s="45">
        <v>0.06</v>
      </c>
      <c r="AK9" s="44">
        <f t="shared" si="4"/>
        <v>2.2854285714285711</v>
      </c>
      <c r="AL9" s="45">
        <v>0.1</v>
      </c>
      <c r="AM9" s="44">
        <f t="shared" si="5"/>
        <v>3.809047619047619</v>
      </c>
      <c r="AN9" s="45">
        <v>0.1</v>
      </c>
      <c r="AO9" s="44">
        <f t="shared" si="6"/>
        <v>3.809047619047619</v>
      </c>
      <c r="AP9" s="44">
        <f t="shared" si="7"/>
        <v>0.59547619047619094</v>
      </c>
      <c r="AQ9" s="26"/>
      <c r="AR9" s="45"/>
      <c r="AS9" s="44">
        <f t="shared" si="8"/>
        <v>0</v>
      </c>
      <c r="AT9" s="44">
        <f t="shared" si="9"/>
        <v>10.498999999999999</v>
      </c>
      <c r="AU9" s="44">
        <f t="shared" si="10"/>
        <v>30.393134640198511</v>
      </c>
      <c r="AV9" s="48">
        <f t="shared" si="11"/>
        <v>0.20208047575425833</v>
      </c>
      <c r="AW9" s="44">
        <v>38.090476190476188</v>
      </c>
      <c r="AX9" s="44">
        <v>39.994999999999997</v>
      </c>
      <c r="AY9" s="49">
        <v>79.989999999999995</v>
      </c>
      <c r="AZ9" s="45">
        <v>0.5</v>
      </c>
      <c r="BA9" s="46">
        <f t="shared" si="14"/>
        <v>214</v>
      </c>
      <c r="BB9" s="47">
        <v>116</v>
      </c>
      <c r="BC9" s="26">
        <v>98</v>
      </c>
      <c r="BD9" s="40">
        <v>110</v>
      </c>
      <c r="BE9" s="47">
        <f t="shared" si="15"/>
        <v>104</v>
      </c>
    </row>
    <row r="10" spans="1:57" s="2" customFormat="1" ht="54.95" customHeight="1" x14ac:dyDescent="0.25">
      <c r="A10" s="28">
        <v>9</v>
      </c>
      <c r="B10" s="50"/>
      <c r="C10" s="51"/>
      <c r="D10" s="29" t="s">
        <v>2</v>
      </c>
      <c r="E10" s="26"/>
      <c r="F10" s="1" t="s">
        <v>59</v>
      </c>
      <c r="G10" s="26" t="s">
        <v>0</v>
      </c>
      <c r="H10" s="26" t="s">
        <v>68</v>
      </c>
      <c r="I10" s="26" t="s">
        <v>68</v>
      </c>
      <c r="J10" s="30" t="s">
        <v>61</v>
      </c>
      <c r="K10" s="26" t="s">
        <v>62</v>
      </c>
      <c r="L10" s="31" t="s">
        <v>71</v>
      </c>
      <c r="M10" s="26" t="s">
        <v>73</v>
      </c>
      <c r="N10" s="32"/>
      <c r="O10" s="33"/>
      <c r="P10" s="26" t="s">
        <v>65</v>
      </c>
      <c r="Q10" s="34">
        <v>120.6</v>
      </c>
      <c r="R10" s="35">
        <v>7.75</v>
      </c>
      <c r="S10" s="36">
        <v>15.561290322580644</v>
      </c>
      <c r="T10" s="37">
        <v>15.561290322580644</v>
      </c>
      <c r="U10" s="38"/>
      <c r="V10" s="26" t="s">
        <v>66</v>
      </c>
      <c r="W10" s="39">
        <v>43</v>
      </c>
      <c r="X10" s="39">
        <v>33</v>
      </c>
      <c r="Y10" s="39">
        <v>21</v>
      </c>
      <c r="Z10" s="35">
        <v>2</v>
      </c>
      <c r="AA10" s="40">
        <v>1</v>
      </c>
      <c r="AB10" s="41">
        <f t="shared" si="0"/>
        <v>2.9798999999999999E-2</v>
      </c>
      <c r="AC10" s="42">
        <f t="shared" si="12"/>
        <v>2181.2812510486929</v>
      </c>
      <c r="AD10" s="43">
        <v>3700</v>
      </c>
      <c r="AE10" s="44">
        <f t="shared" si="13"/>
        <v>1.6962507692307693</v>
      </c>
      <c r="AF10" s="26" t="s">
        <v>67</v>
      </c>
      <c r="AG10" s="45">
        <f t="shared" si="1"/>
        <v>0.32800000000000001</v>
      </c>
      <c r="AH10" s="44">
        <f t="shared" si="2"/>
        <v>5.104103225806452</v>
      </c>
      <c r="AI10" s="44">
        <f t="shared" si="3"/>
        <v>22.361644317617866</v>
      </c>
      <c r="AJ10" s="45">
        <v>0.06</v>
      </c>
      <c r="AK10" s="44">
        <f t="shared" si="4"/>
        <v>2.5711428571428567</v>
      </c>
      <c r="AL10" s="45">
        <v>0.1</v>
      </c>
      <c r="AM10" s="44">
        <f t="shared" si="5"/>
        <v>4.2852380952380953</v>
      </c>
      <c r="AN10" s="45">
        <v>0.1</v>
      </c>
      <c r="AO10" s="44">
        <f t="shared" si="6"/>
        <v>4.2852380952380953</v>
      </c>
      <c r="AP10" s="44">
        <f t="shared" si="7"/>
        <v>0.35738095238095013</v>
      </c>
      <c r="AQ10" s="26"/>
      <c r="AR10" s="45"/>
      <c r="AS10" s="44">
        <f t="shared" si="8"/>
        <v>0</v>
      </c>
      <c r="AT10" s="44">
        <f t="shared" si="9"/>
        <v>11.498999999999999</v>
      </c>
      <c r="AU10" s="44">
        <f t="shared" si="10"/>
        <v>33.860644317617869</v>
      </c>
      <c r="AV10" s="48">
        <f t="shared" si="11"/>
        <v>0.20983050264476572</v>
      </c>
      <c r="AW10" s="44">
        <v>42.852380952380948</v>
      </c>
      <c r="AX10" s="44">
        <v>44.994999999999997</v>
      </c>
      <c r="AY10" s="49">
        <v>89.99</v>
      </c>
      <c r="AZ10" s="45">
        <v>0.5</v>
      </c>
      <c r="BA10" s="46">
        <f t="shared" si="14"/>
        <v>132</v>
      </c>
      <c r="BB10" s="47">
        <v>78</v>
      </c>
      <c r="BC10" s="26">
        <v>54</v>
      </c>
      <c r="BD10" s="40">
        <v>70</v>
      </c>
      <c r="BE10" s="47">
        <f t="shared" si="15"/>
        <v>62</v>
      </c>
    </row>
    <row r="11" spans="1:57" s="2" customFormat="1" ht="54.95" customHeight="1" x14ac:dyDescent="0.25">
      <c r="A11" s="28">
        <v>10</v>
      </c>
      <c r="B11" s="50"/>
      <c r="C11" s="51"/>
      <c r="D11" s="29" t="s">
        <v>2</v>
      </c>
      <c r="E11" s="26"/>
      <c r="F11" s="1" t="s">
        <v>59</v>
      </c>
      <c r="G11" s="26" t="s">
        <v>0</v>
      </c>
      <c r="H11" s="26" t="s">
        <v>68</v>
      </c>
      <c r="I11" s="26" t="s">
        <v>68</v>
      </c>
      <c r="J11" s="30" t="s">
        <v>61</v>
      </c>
      <c r="K11" s="26" t="s">
        <v>62</v>
      </c>
      <c r="L11" s="31" t="s">
        <v>72</v>
      </c>
      <c r="M11" s="26" t="s">
        <v>73</v>
      </c>
      <c r="N11" s="32"/>
      <c r="O11" s="33"/>
      <c r="P11" s="26" t="s">
        <v>65</v>
      </c>
      <c r="Q11" s="34">
        <v>124.5</v>
      </c>
      <c r="R11" s="35">
        <v>7.75</v>
      </c>
      <c r="S11" s="36">
        <v>16.06451612903226</v>
      </c>
      <c r="T11" s="37">
        <v>16.06451612903226</v>
      </c>
      <c r="U11" s="38"/>
      <c r="V11" s="26" t="s">
        <v>66</v>
      </c>
      <c r="W11" s="39">
        <v>43</v>
      </c>
      <c r="X11" s="39">
        <v>33</v>
      </c>
      <c r="Y11" s="39">
        <v>21</v>
      </c>
      <c r="Z11" s="35">
        <v>2</v>
      </c>
      <c r="AA11" s="40">
        <v>1</v>
      </c>
      <c r="AB11" s="41">
        <f t="shared" si="0"/>
        <v>2.9798999999999999E-2</v>
      </c>
      <c r="AC11" s="42">
        <f t="shared" si="12"/>
        <v>2181.2812510486929</v>
      </c>
      <c r="AD11" s="43">
        <v>3700</v>
      </c>
      <c r="AE11" s="44">
        <f t="shared" si="13"/>
        <v>1.6962507692307693</v>
      </c>
      <c r="AF11" s="26" t="s">
        <v>67</v>
      </c>
      <c r="AG11" s="45">
        <f t="shared" si="1"/>
        <v>0.32800000000000001</v>
      </c>
      <c r="AH11" s="44">
        <f t="shared" si="2"/>
        <v>5.2691612903225815</v>
      </c>
      <c r="AI11" s="44">
        <f t="shared" si="3"/>
        <v>23.029928188585611</v>
      </c>
      <c r="AJ11" s="45">
        <v>0.06</v>
      </c>
      <c r="AK11" s="44">
        <f t="shared" si="4"/>
        <v>2.5711428571428567</v>
      </c>
      <c r="AL11" s="45">
        <v>0.1</v>
      </c>
      <c r="AM11" s="44">
        <f t="shared" si="5"/>
        <v>4.2852380952380953</v>
      </c>
      <c r="AN11" s="45">
        <v>0.1</v>
      </c>
      <c r="AO11" s="44">
        <f t="shared" si="6"/>
        <v>4.2852380952380953</v>
      </c>
      <c r="AP11" s="44">
        <f t="shared" si="7"/>
        <v>0.35738095238095013</v>
      </c>
      <c r="AQ11" s="26"/>
      <c r="AR11" s="45"/>
      <c r="AS11" s="44">
        <f t="shared" si="8"/>
        <v>0</v>
      </c>
      <c r="AT11" s="44">
        <f t="shared" si="9"/>
        <v>11.498999999999999</v>
      </c>
      <c r="AU11" s="44">
        <f t="shared" si="10"/>
        <v>34.52892818858561</v>
      </c>
      <c r="AV11" s="48">
        <f t="shared" si="11"/>
        <v>0.19423547954184034</v>
      </c>
      <c r="AW11" s="44">
        <v>42.852380952380948</v>
      </c>
      <c r="AX11" s="44">
        <v>44.994999999999997</v>
      </c>
      <c r="AY11" s="49">
        <v>89.99</v>
      </c>
      <c r="AZ11" s="45">
        <v>0.5</v>
      </c>
      <c r="BA11" s="46">
        <f t="shared" si="14"/>
        <v>40</v>
      </c>
      <c r="BB11" s="47">
        <v>18</v>
      </c>
      <c r="BC11" s="26">
        <v>22</v>
      </c>
      <c r="BD11" s="40">
        <v>20</v>
      </c>
      <c r="BE11" s="47">
        <f t="shared" si="15"/>
        <v>20</v>
      </c>
    </row>
  </sheetData>
  <protectedRanges>
    <protectedRange sqref="E2:F11 Z2:AX11 AZ2:AZ11 A2:B11 M2:V11" name="Range1"/>
    <protectedRange sqref="K2:K11" name="Range1_1"/>
    <protectedRange sqref="C2:C11" name="Range1_2"/>
    <protectedRange sqref="G2:G11" name="Range1_4"/>
    <protectedRange sqref="AY2:AY11" name="Range1_3"/>
  </protectedRanges>
  <mergeCells count="4">
    <mergeCell ref="B2:B6"/>
    <mergeCell ref="B7:B11"/>
    <mergeCell ref="C2:C6"/>
    <mergeCell ref="C7:C11"/>
  </mergeCells>
  <phoneticPr fontId="8" type="noConversion"/>
  <pageMargins left="0.75" right="0.75" top="1" bottom="1" header="0.5" footer="0.5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'file:///C:\Users\Lululin\Library\Containers\com.microsoft.Outlook\Data\tmp\Outlook Temp\Users\Lululin\Desktop\Adult 2025\MPE Abstract\192.168.20.8\Users\Lululin\Desktop\Adult 2025\Darcy\[JLA Ecomm- MP Darcy commitment- 09272025.xlsx]Data'!#REF!</xm:f>
          </x14:formula1>
          <xm:sqref>P2:P11 V2:V11</xm:sqref>
        </x14:dataValidation>
        <x14:dataValidation type="list" allowBlank="1" showInputMessage="1" showErrorMessage="1" xr:uid="{00000000-0002-0000-0100-000001000000}">
          <x14:formula1>
            <xm:f>'file:///C:\Users\Lululin\Library\Containers\com.microsoft.Outlook\Data\tmp\Outlook Temp\Users\Lululin\Desktop\Adult 2025\MPE Abstract\192.168.20.8\Users\Lululin\Desktop\Adult 2025\Darcy\[JLA Ecomm- MP Darcy commitment- 09272025.xlsx]ValueSelect'!#REF!</xm:f>
          </x14:formula1>
          <xm:sqref>D2:E11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3" rangeCreator="" othersAccessPermission="edit"/>
  </rangeList>
  <rangeList sheetStid="13" master="" otherUserPermission="visible"/>
  <rangeList sheetStid="10" master="" otherUserPermission="visible"/>
  <rangeList sheetStid="11" master="" otherUserPermission="visible"/>
  <rangeList sheetStid="12" master="" otherUserPermission="visible"/>
</allowEditUser>
</file>

<file path=customXml/item2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3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2024-02-11T22:17:00Z</dcterms:created>
  <dcterms:modified xsi:type="dcterms:W3CDTF">2026-02-27T06:01:33Z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