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48580AD-A804-4BE0-97A4-94A1049504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6" i="5" l="1"/>
  <c r="AT6" i="5"/>
  <c r="AW6" i="5"/>
  <c r="AY3" i="5" l="1"/>
  <c r="AY4" i="5"/>
  <c r="AY5" i="5"/>
  <c r="AP3" i="5" l="1"/>
  <c r="AP4" i="5"/>
  <c r="AP5" i="5"/>
  <c r="AP2" i="5"/>
  <c r="AM3" i="5"/>
  <c r="AM4" i="5"/>
  <c r="AQ4" i="5" s="1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K3" i="5"/>
  <c r="AY2" i="5"/>
  <c r="AY6" i="5" s="1"/>
  <c r="AE2" i="5"/>
  <c r="AF2" i="5" s="1"/>
  <c r="AK2" i="5" l="1"/>
  <c r="AR4" i="5"/>
  <c r="AX4" i="5" s="1"/>
  <c r="AQ5" i="5"/>
  <c r="AR5" i="5" s="1"/>
  <c r="AX5" i="5" s="1"/>
  <c r="AQ2" i="5"/>
  <c r="AR2" i="5" s="1"/>
  <c r="AQ3" i="5"/>
  <c r="AR3" i="5" s="1"/>
  <c r="AX3" i="5" s="1"/>
  <c r="AX2" i="5" l="1"/>
  <c r="AX6" i="5" s="1"/>
  <c r="AR6" i="5"/>
  <c r="AS6" i="5" s="1"/>
  <c r="AS4" i="5"/>
  <c r="AS5" i="5"/>
  <c r="AS2" i="5"/>
  <c r="A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<sst xmlns="http://schemas.openxmlformats.org/spreadsheetml/2006/main" count="130" uniqueCount="86">
  <si>
    <t>Brand</t>
  </si>
  <si>
    <t>Package Type</t>
  </si>
  <si>
    <t>Licensor</t>
  </si>
  <si>
    <t>Normal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</si>
  <si>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</si>
  <si>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</si>
  <si>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</si>
  <si>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</si>
  <si>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</si>
  <si>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</si>
  <si>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</si>
  <si>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</si>
  <si>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</si>
  <si>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</si>
  <si>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</si>
  <si>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</si>
  <si>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</si>
  <si>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</si>
  <si>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</si>
  <si>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</si>
  <si>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</si>
  <si>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</si>
  <si>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</si>
  <si>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</si>
  <si>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</si>
  <si>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</si>
  <si>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</si>
  <si>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</si>
  <si>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</si>
  <si>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</si>
  <si>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</si>
  <si>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</si>
  <si>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</si>
  <si>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</si>
  <si>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</si>
  <si>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</si>
  <si>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</si>
  <si>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</si>
  <si>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</si>
  <si>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</si>
  <si>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</si>
  <si>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</si>
  <si>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</si>
  <si>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</si>
  <si>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</si>
  <si>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</si>
  <si>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</si>
  <si>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</si>
  <si>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</si>
  <si>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</si>
  <si>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</si>
  <si>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</si>
  <si>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</si>
  <si>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</si>
  <si>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</si>
  <si>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</si>
  <si>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9404.40.9022</t>
  </si>
  <si>
    <t>9404.40.9022</t>
    <phoneticPr fontId="7" type="noConversion"/>
  </si>
  <si>
    <t xml:space="preserve"> Large Check</t>
    <phoneticPr fontId="7" type="noConversion"/>
  </si>
  <si>
    <t>Fall Botanical</t>
    <phoneticPr fontId="7" type="noConversion"/>
  </si>
  <si>
    <t>Taupe/white</t>
    <phoneticPr fontId="7" type="noConversion"/>
  </si>
  <si>
    <t>Sage</t>
    <phoneticPr fontId="7" type="noConversion"/>
  </si>
  <si>
    <t>6 piece printed comforter and solid coverlet set</t>
    <phoneticPr fontId="7" type="noConversion"/>
  </si>
  <si>
    <t>Comforter / Sham: 120gsm printed microfiber face, 85gsm microfiber solid reverse, comforter fill: 210gsm poly fill; Coverlet / Sham: 85gsm solid microfiber face and reverse, 80gsm poly fill. Diamond stitch quilt
With PVC double layer bag</t>
    <phoneticPr fontId="7" type="noConversion"/>
  </si>
  <si>
    <t>Comforter / Sham: 120gsm printed microfiber face, 85gsm microfiber solid reverse, comforter fill: 210gsm poly fill; Coverlet / Sham: 85gsm solid microfiber face and reverse, 80gsm poly fill. Line stitch quilt
With PVC double layer bag</t>
    <phoneticPr fontId="7" type="noConversion"/>
  </si>
  <si>
    <t>Comforter / Sham: 120gsm printed microfiber face, 85gsm microfiber solid reverse, comforter fill: 210gsm poly fill; Coverlet / Sham: 85gsm solid microfiber face and reverse, 80gsm poly fill. Diamond stitch quilt</t>
    <phoneticPr fontId="7" type="noConversion"/>
  </si>
  <si>
    <t>Comforter / Sham: 120gsm printed microfiber face, 85gsm microfiber solid reverse, comforter fill: 210gsm poly fill; Coverlet / Sham: 85gsm solid microfiber face and reverse, 80gsm poly fill. Line stitch quilt</t>
    <phoneticPr fontId="7" type="noConversion"/>
  </si>
  <si>
    <t>Queen: 1 Comforter: 94x96'', 2 Shams: 20x28'', 1 Coverlet: 90x96'', 2 Quilted
Shams: 20x28''</t>
    <phoneticPr fontId="7" type="noConversion"/>
  </si>
  <si>
    <t>King: 1 Comforter: 110x96'', 2 Shams: 20x36'', 1 Coverlet: 106x96'', 2 Quilted Shams: 20x36''</t>
    <phoneticPr fontId="7" type="noConversion"/>
  </si>
  <si>
    <t>714843</t>
    <phoneticPr fontId="7" type="noConversion"/>
  </si>
  <si>
    <t>Sage ; Taupe/white</t>
    <phoneticPr fontId="7" type="noConversion"/>
  </si>
  <si>
    <t>4061463091628</t>
    <phoneticPr fontId="7" type="noConversion"/>
  </si>
  <si>
    <t>4069365920992</t>
    <phoneticPr fontId="7" type="noConversion"/>
  </si>
  <si>
    <t>4061463092007</t>
    <phoneticPr fontId="7" type="noConversion"/>
  </si>
  <si>
    <t>4069365921050</t>
    <phoneticPr fontId="7" type="noConversion"/>
  </si>
  <si>
    <t>Carton</t>
    <phoneticPr fontId="7" type="noConversion"/>
  </si>
  <si>
    <t xml:space="preserve"> Fall Botanical ; Large Check</t>
    <phoneticPr fontId="7" type="noConversion"/>
  </si>
  <si>
    <t>Comforter / Sham: 120gsm printed MF face, 85gsm MF solid reverse, comforter fill: 210gsm poly fill; Coverlet / Sham: 85gsm solid MF face and reverse, 80gsm poly fill. Line stitch quilt</t>
    <phoneticPr fontId="7" type="noConversion"/>
  </si>
  <si>
    <t xml:space="preserve">ALDI10-1865
</t>
    <phoneticPr fontId="7" type="noConversion"/>
  </si>
  <si>
    <t xml:space="preserve">ALDI10-1866
</t>
  </si>
  <si>
    <t xml:space="preserve">ALDI10-1868
</t>
  </si>
  <si>
    <t xml:space="preserve">ALDI90-1869
</t>
    <phoneticPr fontId="7" type="noConversion"/>
  </si>
  <si>
    <t>comforter and solid coverlet set</t>
    <phoneticPr fontId="7" type="noConversion"/>
  </si>
  <si>
    <t>Queen: 1 Comforter: 94x96'', 2 Shams: 20x28'', 1 Coverlet: 90x96'', 2 Quilted
Shams: 20x28''/King: 1 Comforter: 110x96'', 2 Shams: 20x36'', 1 Coverlet: 106x96'', 2 Quilted Shams: 20x36''</t>
    <phoneticPr fontId="7" type="noConversion"/>
  </si>
  <si>
    <t xml:space="preserve">ALDI10-1867
</t>
    <phoneticPr fontId="7" type="noConversion"/>
  </si>
  <si>
    <t>Each Assortment including 4pcs: 1pcs  Queen Sage ALDI10-1865(4061463091628) ;1pcs  King Sage ALDI10-1866(4061463092007) ; 1pcs  Queen Taupe/white ALDI10-1867(4069365920992) ;1pcs  King Taupe/white ALDI10-1868(4069365921050) ;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</si>
</sst>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4" quotePrefix="1" applyBorder="1" applyAlignment="1">
      <alignment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center" vertical="center" wrapText="1"/>
    </xf>
    <xf numFmtId="178" fontId="2" fillId="0" borderId="1" xfId="4" applyNumberFormat="1" applyFont="1" applyBorder="1" applyAlignment="1">
      <alignment horizontal="center" vertical="center" wrapText="1"/>
    </xf>
    <xf numFmtId="2" fontId="2" fillId="0" borderId="1" xfId="4" applyNumberFormat="1" applyFont="1" applyBorder="1" applyAlignment="1">
      <alignment horizontal="center" vertical="center" wrapText="1"/>
    </xf>
    <xf numFmtId="177" fontId="2" fillId="2" borderId="1" xfId="5" applyNumberFormat="1" applyFont="1" applyFill="1" applyBorder="1" applyAlignment="1">
      <alignment horizontal="center" vertical="center" wrapText="1"/>
    </xf>
    <xf numFmtId="177" fontId="2" fillId="0" borderId="2" xfId="4" applyNumberFormat="1" applyFont="1" applyBorder="1" applyAlignment="1">
      <alignment horizontal="center" vertical="center" wrapText="1"/>
    </xf>
    <xf numFmtId="177" fontId="2" fillId="0" borderId="1" xfId="4" applyNumberFormat="1" applyFont="1" applyBorder="1" applyAlignment="1">
      <alignment horizontal="center" vertical="center" wrapText="1"/>
    </xf>
    <xf numFmtId="179" fontId="2" fillId="0" borderId="1" xfId="4" applyNumberFormat="1" applyFont="1" applyBorder="1" applyAlignment="1">
      <alignment horizontal="center" vertical="center" wrapText="1"/>
    </xf>
    <xf numFmtId="1" fontId="2" fillId="0" borderId="1" xfId="4" applyNumberFormat="1" applyFont="1" applyBorder="1" applyAlignment="1">
      <alignment horizontal="center" vertical="center" wrapText="1"/>
    </xf>
    <xf numFmtId="180" fontId="2" fillId="2" borderId="1" xfId="4" applyNumberFormat="1" applyFont="1" applyFill="1" applyBorder="1" applyAlignment="1">
      <alignment horizontal="center" vertical="center" wrapText="1"/>
    </xf>
    <xf numFmtId="1" fontId="2" fillId="2" borderId="1" xfId="4" applyNumberFormat="1" applyFont="1" applyFill="1" applyBorder="1" applyAlignment="1">
      <alignment horizontal="center" vertical="center" wrapText="1"/>
    </xf>
    <xf numFmtId="177" fontId="2" fillId="2" borderId="1" xfId="4" applyNumberFormat="1" applyFont="1" applyFill="1" applyBorder="1" applyAlignment="1">
      <alignment horizontal="center" vertical="center" wrapText="1"/>
    </xf>
    <xf numFmtId="10" fontId="2" fillId="0" borderId="1" xfId="4" applyNumberFormat="1" applyFont="1" applyBorder="1" applyAlignment="1">
      <alignment horizontal="center" vertical="center" wrapText="1"/>
    </xf>
    <xf numFmtId="10" fontId="2" fillId="2" borderId="1" xfId="6" applyNumberFormat="1" applyFont="1" applyFill="1" applyBorder="1" applyAlignment="1">
      <alignment wrapText="1"/>
    </xf>
    <xf numFmtId="0" fontId="2" fillId="0" borderId="0" xfId="4" applyFont="1" applyAlignment="1">
      <alignment horizontal="center" vertical="center" wrapText="1"/>
    </xf>
    <xf numFmtId="0" fontId="2" fillId="5" borderId="1" xfId="0" applyFont="1" applyFill="1" applyBorder="1" applyAlignment="1">
      <alignment wrapText="1"/>
    </xf>
  </cellXfs>
  <cellStyles count="7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6"/>
  <sheetViews>
    <sheetView tabSelected="1" topLeftCell="K4" zoomScale="85" zoomScaleNormal="85" workbookViewId="0">
      <selection activeCell="R10" sqref="R10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4.7109375" style="3" customWidth="1"/>
    <col min="9" max="9" width="13.85546875" style="3" customWidth="1"/>
    <col min="10" max="10" width="26.5703125" style="3" customWidth="1"/>
    <col min="11" max="11" width="28.42578125" style="3" customWidth="1"/>
    <col min="12" max="12" width="32.28515625" style="1" customWidth="1"/>
    <col min="13" max="13" width="11.28515625" style="3" customWidth="1"/>
    <col min="14" max="14" width="9.5703125" style="3" customWidth="1"/>
    <col min="15" max="15" width="9.28515625" style="3" customWidth="1"/>
    <col min="16" max="16" width="13.5703125" style="1" customWidth="1"/>
    <col min="17" max="17" width="13.5703125" style="3" customWidth="1"/>
    <col min="18" max="18" width="14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1" customWidth="1"/>
    <col min="27" max="27" width="8.7109375" style="41" customWidth="1"/>
    <col min="28" max="28" width="7.140625" style="41" customWidth="1"/>
    <col min="29" max="29" width="9" style="5" customWidth="1"/>
    <col min="30" max="30" width="6.28515625" style="7" customWidth="1"/>
    <col min="31" max="31" width="10" style="44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5.8554687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7.85546875" style="6" customWidth="1"/>
    <col min="47" max="47" width="10.140625" style="49" customWidth="1"/>
    <col min="48" max="48" width="9.5703125" style="6" customWidth="1"/>
    <col min="49" max="49" width="11.85546875" style="6" customWidth="1"/>
    <col min="50" max="50" width="14.85546875" style="3" customWidth="1"/>
    <col min="51" max="51" width="15.85546875" style="3" customWidth="1"/>
    <col min="52" max="52" width="12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45</v>
      </c>
      <c r="G1" s="39" t="s">
        <v>8</v>
      </c>
      <c r="H1" s="12" t="s">
        <v>9</v>
      </c>
      <c r="I1" s="12" t="s">
        <v>47</v>
      </c>
      <c r="J1" s="12" t="s">
        <v>10</v>
      </c>
      <c r="K1" s="12" t="s">
        <v>52</v>
      </c>
      <c r="L1" s="47" t="s">
        <v>53</v>
      </c>
      <c r="M1" s="12" t="s">
        <v>11</v>
      </c>
      <c r="N1" s="39" t="s">
        <v>51</v>
      </c>
      <c r="O1" s="39" t="s">
        <v>12</v>
      </c>
      <c r="P1" s="48" t="s">
        <v>54</v>
      </c>
      <c r="Q1" s="39" t="s">
        <v>13</v>
      </c>
      <c r="R1" s="39" t="s">
        <v>14</v>
      </c>
      <c r="S1" s="12" t="s">
        <v>48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2" t="s">
        <v>20</v>
      </c>
      <c r="AA1" s="42" t="s">
        <v>21</v>
      </c>
      <c r="AB1" s="42" t="s">
        <v>22</v>
      </c>
      <c r="AC1" s="20" t="s">
        <v>23</v>
      </c>
      <c r="AD1" s="21" t="s">
        <v>24</v>
      </c>
      <c r="AE1" s="45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55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57.6" customHeight="1" x14ac:dyDescent="0.25">
      <c r="A2" s="29">
        <v>1</v>
      </c>
      <c r="B2" s="30"/>
      <c r="C2" s="30"/>
      <c r="D2" s="30" t="s">
        <v>4</v>
      </c>
      <c r="E2" s="30"/>
      <c r="F2" s="30" t="s">
        <v>49</v>
      </c>
      <c r="G2" s="30" t="s">
        <v>59</v>
      </c>
      <c r="H2" s="30" t="s">
        <v>62</v>
      </c>
      <c r="I2" s="52" t="s">
        <v>82</v>
      </c>
      <c r="J2" s="30" t="s">
        <v>63</v>
      </c>
      <c r="K2" s="30" t="s">
        <v>65</v>
      </c>
      <c r="L2" s="50" t="s">
        <v>67</v>
      </c>
      <c r="M2" s="30" t="s">
        <v>61</v>
      </c>
      <c r="N2" s="30"/>
      <c r="O2" s="51">
        <v>737229</v>
      </c>
      <c r="P2" s="51" t="s">
        <v>69</v>
      </c>
      <c r="Q2" s="68" t="s">
        <v>78</v>
      </c>
      <c r="R2" s="51" t="s">
        <v>71</v>
      </c>
      <c r="S2" s="30" t="s">
        <v>46</v>
      </c>
      <c r="T2" s="31"/>
      <c r="U2" s="32">
        <v>7.85</v>
      </c>
      <c r="V2" s="33">
        <v>13.2</v>
      </c>
      <c r="W2" s="34">
        <v>13.2</v>
      </c>
      <c r="X2" s="9"/>
      <c r="Y2" s="30" t="s">
        <v>3</v>
      </c>
      <c r="Z2" s="43">
        <v>84</v>
      </c>
      <c r="AA2" s="43">
        <v>44</v>
      </c>
      <c r="AB2" s="43">
        <v>63</v>
      </c>
      <c r="AC2" s="32">
        <v>2</v>
      </c>
      <c r="AD2" s="10">
        <v>4</v>
      </c>
      <c r="AE2" s="46">
        <f>IF(Z2="","",Z2*AA2*AB2/1000000)</f>
        <v>0.23300000000000001</v>
      </c>
      <c r="AF2" s="35">
        <f>IF(AD2="","",65/AE2*AD2)</f>
        <v>1116</v>
      </c>
      <c r="AG2" s="30"/>
      <c r="AH2" s="36"/>
      <c r="AI2" s="30" t="s">
        <v>57</v>
      </c>
      <c r="AJ2" s="37">
        <v>0.32800000000000001</v>
      </c>
      <c r="AK2" s="36">
        <f>IF(ISERROR(W2*AJ2),"",W2*AJ2)</f>
        <v>4.33</v>
      </c>
      <c r="AL2" s="37">
        <v>0.01</v>
      </c>
      <c r="AM2" s="36">
        <f>IF(ISERROR(AT2*AL2),"",AT2*AL2)</f>
        <v>0.15</v>
      </c>
      <c r="AN2" s="30"/>
      <c r="AO2" s="37"/>
      <c r="AP2" s="36">
        <f>IF(ISERROR(AT2*AO2),"",AT2*AO2)</f>
        <v>0</v>
      </c>
      <c r="AQ2" s="36">
        <f>IF(ISERROR(AM2+AP2),"",AM2+AP2)</f>
        <v>0.15</v>
      </c>
      <c r="AR2" s="36">
        <f>IF(ISERROR(W2+AQ2),"",W2+AQ2)</f>
        <v>13.35</v>
      </c>
      <c r="AS2" s="38">
        <f>IF(ISERROR((AT2-AR2)/AT2),"",(AT2-AR2)/AT2)</f>
        <v>9.1800000000000007E-2</v>
      </c>
      <c r="AT2" s="36">
        <v>14.7</v>
      </c>
      <c r="AU2" s="36">
        <v>14.7</v>
      </c>
      <c r="AV2" s="9" t="s">
        <v>50</v>
      </c>
      <c r="AW2" s="10">
        <v>4044</v>
      </c>
      <c r="AX2" s="36">
        <f>IF(ISERROR(AR2*AW2),"",AR2*AW2)</f>
        <v>53987.4</v>
      </c>
      <c r="AY2" s="36">
        <f>IF(ISERROR(AT2*AW2),"",AT2*AW2)</f>
        <v>59446.8</v>
      </c>
      <c r="BA2" s="3"/>
      <c r="BB2" s="3"/>
    </row>
    <row r="3" spans="1:54" ht="75.95" customHeight="1" x14ac:dyDescent="0.25">
      <c r="A3" s="29">
        <v>2</v>
      </c>
      <c r="B3" s="30"/>
      <c r="C3" s="30"/>
      <c r="D3" s="30" t="s">
        <v>4</v>
      </c>
      <c r="E3" s="30"/>
      <c r="F3" s="30" t="s">
        <v>49</v>
      </c>
      <c r="G3" s="30" t="s">
        <v>59</v>
      </c>
      <c r="H3" s="30" t="s">
        <v>62</v>
      </c>
      <c r="I3" s="52" t="s">
        <v>82</v>
      </c>
      <c r="J3" s="30" t="s">
        <v>63</v>
      </c>
      <c r="K3" s="30" t="s">
        <v>65</v>
      </c>
      <c r="L3" s="50" t="s">
        <v>68</v>
      </c>
      <c r="M3" s="30" t="s">
        <v>61</v>
      </c>
      <c r="N3" s="30"/>
      <c r="O3" s="51">
        <v>737229</v>
      </c>
      <c r="P3" s="51" t="s">
        <v>69</v>
      </c>
      <c r="Q3" s="68" t="s">
        <v>79</v>
      </c>
      <c r="R3" s="51" t="s">
        <v>73</v>
      </c>
      <c r="S3" s="30" t="s">
        <v>46</v>
      </c>
      <c r="T3" s="31"/>
      <c r="U3" s="32">
        <v>7.85</v>
      </c>
      <c r="V3" s="33">
        <v>15.2</v>
      </c>
      <c r="W3" s="34">
        <v>15.2</v>
      </c>
      <c r="X3" s="9"/>
      <c r="Y3" s="30" t="s">
        <v>3</v>
      </c>
      <c r="Z3" s="43">
        <v>84</v>
      </c>
      <c r="AA3" s="43">
        <v>44</v>
      </c>
      <c r="AB3" s="43">
        <v>63</v>
      </c>
      <c r="AC3" s="32">
        <v>2</v>
      </c>
      <c r="AD3" s="10">
        <v>4</v>
      </c>
      <c r="AE3" s="46">
        <f t="shared" ref="AE3:AE5" si="0">IF(Z3="","",Z3*AA3*AB3/1000000)</f>
        <v>0.23300000000000001</v>
      </c>
      <c r="AF3" s="35">
        <f t="shared" ref="AF3:AF5" si="1">IF(AD3="","",65/AE3*AD3)</f>
        <v>1116</v>
      </c>
      <c r="AG3" s="30"/>
      <c r="AH3" s="36"/>
      <c r="AI3" s="30" t="s">
        <v>56</v>
      </c>
      <c r="AJ3" s="37">
        <v>0.32800000000000001</v>
      </c>
      <c r="AK3" s="36">
        <f>IF(ISERROR(W3*AJ3),"",W3*AJ3)</f>
        <v>4.99</v>
      </c>
      <c r="AL3" s="37">
        <v>0.01</v>
      </c>
      <c r="AM3" s="36">
        <f t="shared" ref="AM3:AM5" si="2">IF(ISERROR(AT3*AL3),"",AT3*AL3)</f>
        <v>0.17</v>
      </c>
      <c r="AN3" s="30"/>
      <c r="AO3" s="37"/>
      <c r="AP3" s="36">
        <f t="shared" ref="AP3:AP5" si="3">IF(ISERROR(AT3*AO3),"",AT3*AO3)</f>
        <v>0</v>
      </c>
      <c r="AQ3" s="36">
        <f t="shared" ref="AQ3:AQ5" si="4">IF(ISERROR(AM3+AP3),"",AM3+AP3)</f>
        <v>0.17</v>
      </c>
      <c r="AR3" s="36">
        <f t="shared" ref="AR3:AR5" si="5">IF(ISERROR(W3+AQ3),"",W3+AQ3)</f>
        <v>15.37</v>
      </c>
      <c r="AS3" s="38">
        <f t="shared" ref="AS3:AS6" si="6">IF(ISERROR((AT3-AR3)/AT3),"",(AT3-AR3)/AT3)</f>
        <v>8.4000000000000005E-2</v>
      </c>
      <c r="AT3" s="36">
        <v>16.78</v>
      </c>
      <c r="AU3" s="36">
        <v>16.78</v>
      </c>
      <c r="AV3" s="9" t="s">
        <v>50</v>
      </c>
      <c r="AW3" s="10">
        <v>4044</v>
      </c>
      <c r="AX3" s="36">
        <f t="shared" ref="AX3:AX5" si="7">IF(ISERROR(AR3*AW3),"",AR3*AW3)</f>
        <v>62156.28</v>
      </c>
      <c r="AY3" s="36">
        <f t="shared" ref="AY3:AY5" si="8">IF(ISERROR(AT3*AW3),"",AT3*AW3)</f>
        <v>67858.320000000007</v>
      </c>
      <c r="BA3" s="3"/>
      <c r="BB3" s="3"/>
    </row>
    <row r="4" spans="1:54" ht="89.1" customHeight="1" x14ac:dyDescent="0.25">
      <c r="A4" s="29">
        <v>3</v>
      </c>
      <c r="B4" s="30"/>
      <c r="C4" s="30"/>
      <c r="D4" s="30" t="s">
        <v>4</v>
      </c>
      <c r="E4" s="30"/>
      <c r="F4" s="30" t="s">
        <v>49</v>
      </c>
      <c r="G4" s="30" t="s">
        <v>58</v>
      </c>
      <c r="H4" s="30" t="s">
        <v>62</v>
      </c>
      <c r="I4" s="52" t="s">
        <v>82</v>
      </c>
      <c r="J4" s="30" t="s">
        <v>64</v>
      </c>
      <c r="K4" s="30" t="s">
        <v>66</v>
      </c>
      <c r="L4" s="50" t="s">
        <v>67</v>
      </c>
      <c r="M4" s="30" t="s">
        <v>60</v>
      </c>
      <c r="N4" s="30"/>
      <c r="O4" s="51">
        <v>737229</v>
      </c>
      <c r="P4" s="51" t="s">
        <v>69</v>
      </c>
      <c r="Q4" s="68" t="s">
        <v>84</v>
      </c>
      <c r="R4" s="51" t="s">
        <v>72</v>
      </c>
      <c r="S4" s="30" t="s">
        <v>46</v>
      </c>
      <c r="T4" s="31"/>
      <c r="U4" s="32">
        <v>7.85</v>
      </c>
      <c r="V4" s="33">
        <v>13.2</v>
      </c>
      <c r="W4" s="34">
        <v>13.2</v>
      </c>
      <c r="X4" s="9"/>
      <c r="Y4" s="30" t="s">
        <v>3</v>
      </c>
      <c r="Z4" s="43">
        <v>84</v>
      </c>
      <c r="AA4" s="43">
        <v>44</v>
      </c>
      <c r="AB4" s="43">
        <v>63</v>
      </c>
      <c r="AC4" s="32">
        <v>2</v>
      </c>
      <c r="AD4" s="10">
        <v>4</v>
      </c>
      <c r="AE4" s="46">
        <f t="shared" si="0"/>
        <v>0.23300000000000001</v>
      </c>
      <c r="AF4" s="35">
        <f t="shared" si="1"/>
        <v>1116</v>
      </c>
      <c r="AG4" s="30"/>
      <c r="AH4" s="36">
        <f t="shared" ref="AH4:AH5" si="9">IF(ISERROR(AG4/AF4),"",AG4/AF4)</f>
        <v>0</v>
      </c>
      <c r="AI4" s="30" t="s">
        <v>56</v>
      </c>
      <c r="AJ4" s="37">
        <v>0.32800000000000001</v>
      </c>
      <c r="AK4" s="36">
        <f t="shared" ref="AK4:AK5" si="10">IF(ISERROR(W4*AJ4),"",W4*AJ4)</f>
        <v>4.33</v>
      </c>
      <c r="AL4" s="37">
        <v>0.01</v>
      </c>
      <c r="AM4" s="36">
        <f t="shared" si="2"/>
        <v>0.15</v>
      </c>
      <c r="AN4" s="30"/>
      <c r="AO4" s="37"/>
      <c r="AP4" s="36">
        <f t="shared" si="3"/>
        <v>0</v>
      </c>
      <c r="AQ4" s="36">
        <f t="shared" si="4"/>
        <v>0.15</v>
      </c>
      <c r="AR4" s="36">
        <f t="shared" si="5"/>
        <v>13.35</v>
      </c>
      <c r="AS4" s="38">
        <f t="shared" si="6"/>
        <v>9.1800000000000007E-2</v>
      </c>
      <c r="AT4" s="36">
        <v>14.7</v>
      </c>
      <c r="AU4" s="36">
        <v>14.7</v>
      </c>
      <c r="AV4" s="9" t="s">
        <v>50</v>
      </c>
      <c r="AW4" s="10">
        <v>4044</v>
      </c>
      <c r="AX4" s="36">
        <f t="shared" si="7"/>
        <v>53987.4</v>
      </c>
      <c r="AY4" s="36">
        <f t="shared" si="8"/>
        <v>59446.8</v>
      </c>
      <c r="BA4" s="3"/>
      <c r="BB4" s="3"/>
    </row>
    <row r="5" spans="1:54" ht="81.599999999999994" customHeight="1" x14ac:dyDescent="0.25">
      <c r="A5" s="29">
        <v>4</v>
      </c>
      <c r="B5" s="30"/>
      <c r="C5" s="30"/>
      <c r="D5" s="30" t="s">
        <v>4</v>
      </c>
      <c r="E5" s="30"/>
      <c r="F5" s="30" t="s">
        <v>49</v>
      </c>
      <c r="G5" s="30" t="s">
        <v>58</v>
      </c>
      <c r="H5" s="30" t="s">
        <v>62</v>
      </c>
      <c r="I5" s="52" t="s">
        <v>82</v>
      </c>
      <c r="J5" s="30" t="s">
        <v>64</v>
      </c>
      <c r="K5" s="30" t="s">
        <v>66</v>
      </c>
      <c r="L5" s="50" t="s">
        <v>68</v>
      </c>
      <c r="M5" s="30" t="s">
        <v>60</v>
      </c>
      <c r="N5" s="30"/>
      <c r="O5" s="51">
        <v>737229</v>
      </c>
      <c r="P5" s="51" t="s">
        <v>69</v>
      </c>
      <c r="Q5" s="68" t="s">
        <v>80</v>
      </c>
      <c r="R5" s="51" t="s">
        <v>74</v>
      </c>
      <c r="S5" s="30" t="s">
        <v>46</v>
      </c>
      <c r="T5" s="31"/>
      <c r="U5" s="32">
        <v>7.85</v>
      </c>
      <c r="V5" s="33">
        <v>15.2</v>
      </c>
      <c r="W5" s="34">
        <v>15.2</v>
      </c>
      <c r="X5" s="9"/>
      <c r="Y5" s="30" t="s">
        <v>3</v>
      </c>
      <c r="Z5" s="43">
        <v>84</v>
      </c>
      <c r="AA5" s="43">
        <v>44</v>
      </c>
      <c r="AB5" s="43">
        <v>63</v>
      </c>
      <c r="AC5" s="32">
        <v>2</v>
      </c>
      <c r="AD5" s="10">
        <v>4</v>
      </c>
      <c r="AE5" s="46">
        <f t="shared" si="0"/>
        <v>0.23300000000000001</v>
      </c>
      <c r="AF5" s="35">
        <f t="shared" si="1"/>
        <v>1116</v>
      </c>
      <c r="AG5" s="30"/>
      <c r="AH5" s="36">
        <f t="shared" si="9"/>
        <v>0</v>
      </c>
      <c r="AI5" s="30" t="s">
        <v>57</v>
      </c>
      <c r="AJ5" s="37">
        <v>0.32800000000000001</v>
      </c>
      <c r="AK5" s="36">
        <f t="shared" si="10"/>
        <v>4.99</v>
      </c>
      <c r="AL5" s="37">
        <v>0.01</v>
      </c>
      <c r="AM5" s="36">
        <f t="shared" si="2"/>
        <v>0.17</v>
      </c>
      <c r="AN5" s="30"/>
      <c r="AO5" s="37"/>
      <c r="AP5" s="36">
        <f t="shared" si="3"/>
        <v>0</v>
      </c>
      <c r="AQ5" s="36">
        <f t="shared" si="4"/>
        <v>0.17</v>
      </c>
      <c r="AR5" s="36">
        <f t="shared" si="5"/>
        <v>15.37</v>
      </c>
      <c r="AS5" s="38">
        <f t="shared" si="6"/>
        <v>8.4000000000000005E-2</v>
      </c>
      <c r="AT5" s="36">
        <v>16.78</v>
      </c>
      <c r="AU5" s="36">
        <v>16.78</v>
      </c>
      <c r="AV5" s="9" t="s">
        <v>50</v>
      </c>
      <c r="AW5" s="10">
        <v>4044</v>
      </c>
      <c r="AX5" s="36">
        <f t="shared" si="7"/>
        <v>62156.28</v>
      </c>
      <c r="AY5" s="36">
        <f t="shared" si="8"/>
        <v>67858.320000000007</v>
      </c>
      <c r="BA5" s="3"/>
      <c r="BB5" s="3"/>
    </row>
    <row r="6" spans="1:54" s="67" customFormat="1" ht="81.599999999999994" customHeight="1" x14ac:dyDescent="0.25">
      <c r="A6" s="52">
        <v>5</v>
      </c>
      <c r="B6" s="52"/>
      <c r="C6" s="52"/>
      <c r="D6" s="52" t="s">
        <v>4</v>
      </c>
      <c r="E6" s="52"/>
      <c r="F6" s="52" t="s">
        <v>49</v>
      </c>
      <c r="G6" s="52" t="s">
        <v>76</v>
      </c>
      <c r="H6" s="52" t="s">
        <v>62</v>
      </c>
      <c r="I6" s="52" t="s">
        <v>82</v>
      </c>
      <c r="J6" s="52" t="s">
        <v>64</v>
      </c>
      <c r="K6" s="52" t="s">
        <v>77</v>
      </c>
      <c r="L6" s="52" t="s">
        <v>83</v>
      </c>
      <c r="M6" s="52" t="s">
        <v>70</v>
      </c>
      <c r="N6" s="53" t="s">
        <v>85</v>
      </c>
      <c r="O6" s="54">
        <v>737229</v>
      </c>
      <c r="P6" s="54" t="s">
        <v>69</v>
      </c>
      <c r="Q6" s="68" t="s">
        <v>81</v>
      </c>
      <c r="R6" s="54"/>
      <c r="S6" s="52" t="s">
        <v>75</v>
      </c>
      <c r="T6" s="55"/>
      <c r="U6" s="56"/>
      <c r="V6" s="57"/>
      <c r="W6" s="58">
        <v>56.8</v>
      </c>
      <c r="X6" s="59"/>
      <c r="Y6" s="30" t="s">
        <v>3</v>
      </c>
      <c r="Z6" s="60">
        <v>84</v>
      </c>
      <c r="AA6" s="60">
        <v>44</v>
      </c>
      <c r="AB6" s="60">
        <v>63</v>
      </c>
      <c r="AC6" s="56">
        <v>23.5</v>
      </c>
      <c r="AD6" s="61">
        <v>1</v>
      </c>
      <c r="AE6" s="62"/>
      <c r="AF6" s="63"/>
      <c r="AG6" s="52"/>
      <c r="AH6" s="64"/>
      <c r="AI6" s="30" t="s">
        <v>57</v>
      </c>
      <c r="AJ6" s="65"/>
      <c r="AK6" s="64"/>
      <c r="AL6" s="65"/>
      <c r="AM6" s="64"/>
      <c r="AN6" s="52"/>
      <c r="AO6" s="65"/>
      <c r="AP6" s="64"/>
      <c r="AQ6" s="64"/>
      <c r="AR6" s="64">
        <f>SUM(AR2:AR5)</f>
        <v>57.44</v>
      </c>
      <c r="AS6" s="66">
        <f t="shared" si="6"/>
        <v>8.77E-2</v>
      </c>
      <c r="AT6" s="64">
        <f>SUM(AT2:AT5)</f>
        <v>62.96</v>
      </c>
      <c r="AU6" s="64">
        <f>SUM(AU2:AU5)</f>
        <v>62.96</v>
      </c>
      <c r="AV6" s="59"/>
      <c r="AW6" s="61">
        <f>SUM(AW2:AW5)</f>
        <v>16176</v>
      </c>
      <c r="AX6" s="64">
        <f t="shared" ref="AX6:AY6" si="11">SUM(AX2:AX5)</f>
        <v>232287.35999999999</v>
      </c>
      <c r="AY6" s="64">
        <f t="shared" si="11"/>
        <v>254610.24</v>
      </c>
    </row>
  </sheetData>
  <sheetProtection insertRows="0" deleteRows="0" sort="0"/>
  <protectedRanges>
    <protectedRange sqref="AZ6 AV1 AS6:AT6 AV6 R2:AU5 M6 AW2:AW5 R6:AP6 A2:K6 M2:P5 O6:P6" name="Range1"/>
    <protectedRange sqref="N6 L2:L5" name="Range1_2"/>
    <protectedRange sqref="AU6" name="Range1_4"/>
    <protectedRange sqref="Q2:Q6" name="Range1_3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Y2:Y6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2026-02-25T05:34:44Z</dcterms:modified>
</cp:coreProperties>
</file>