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134F1F60-F02B-4787-938F-70E7D88BC37E}" xr6:coauthVersionLast="47" xr6:coauthVersionMax="47" xr10:uidLastSave="{00000000-0000-0000-0000-000000000000}"/>
  <bookViews>
    <workbookView xWindow="-110" yWindow="-110" windowWidth="19420" windowHeight="11500" xr2:uid="{7B4D5533-9DB5-481B-8E74-8E47AECFAA78}"/>
  </bookViews>
  <sheets>
    <sheet name="Item - FI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'[5]317-TOP'!#REF!</definedName>
    <definedName name="HGHG">'[5]317-TOP'!#REF!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[6]Sheet1!$A$2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[7]a!$A$10:$B$35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7" i="1" l="1"/>
  <c r="AZ7" i="1"/>
  <c r="AY7" i="1"/>
  <c r="AP7" i="1"/>
  <c r="AM7" i="1"/>
  <c r="AJ7" i="1"/>
  <c r="AC7" i="1"/>
  <c r="AE7" i="1" s="1"/>
  <c r="AG7" i="1" s="1"/>
  <c r="R7" i="1"/>
  <c r="BG6" i="1"/>
  <c r="AY6" i="1"/>
  <c r="AP6" i="1"/>
  <c r="AM6" i="1"/>
  <c r="AJ6" i="1"/>
  <c r="AE6" i="1"/>
  <c r="AG6" i="1" s="1"/>
  <c r="AC6" i="1"/>
  <c r="R6" i="1"/>
  <c r="BG5" i="1"/>
  <c r="AY5" i="1"/>
  <c r="AP5" i="1"/>
  <c r="AM5" i="1"/>
  <c r="AT5" i="1" s="1"/>
  <c r="AJ5" i="1"/>
  <c r="AC5" i="1"/>
  <c r="AE5" i="1" s="1"/>
  <c r="AG5" i="1" s="1"/>
  <c r="R5" i="1"/>
  <c r="BG4" i="1"/>
  <c r="AY4" i="1"/>
  <c r="AP4" i="1"/>
  <c r="AM4" i="1"/>
  <c r="AJ4" i="1"/>
  <c r="AC4" i="1"/>
  <c r="AE4" i="1" s="1"/>
  <c r="AG4" i="1" s="1"/>
  <c r="R4" i="1"/>
  <c r="BG3" i="1"/>
  <c r="AY3" i="1"/>
  <c r="AP3" i="1"/>
  <c r="AM3" i="1"/>
  <c r="AJ3" i="1"/>
  <c r="AE3" i="1"/>
  <c r="AG3" i="1" s="1"/>
  <c r="AC3" i="1"/>
  <c r="R3" i="1"/>
  <c r="BG2" i="1"/>
  <c r="AY2" i="1"/>
  <c r="AP2" i="1"/>
  <c r="AM2" i="1"/>
  <c r="AT2" i="1" s="1"/>
  <c r="AJ2" i="1"/>
  <c r="AC2" i="1"/>
  <c r="AE2" i="1" s="1"/>
  <c r="AG2" i="1" s="1"/>
  <c r="R2" i="1"/>
  <c r="AK7" i="1" l="1"/>
  <c r="AT4" i="1"/>
  <c r="AK3" i="1"/>
  <c r="AK6" i="1"/>
  <c r="AK2" i="1"/>
  <c r="AT3" i="1"/>
  <c r="AT6" i="1"/>
  <c r="AK4" i="1"/>
  <c r="AU4" i="1"/>
  <c r="BF4" i="1" s="1"/>
  <c r="AU3" i="1"/>
  <c r="BF3" i="1" s="1"/>
  <c r="AT7" i="1"/>
  <c r="AU7" i="1" s="1"/>
  <c r="AV7" i="1" s="1"/>
  <c r="AU6" i="1"/>
  <c r="BF6" i="1" s="1"/>
  <c r="AU2" i="1"/>
  <c r="BF2" i="1" s="1"/>
  <c r="AU5" i="1"/>
  <c r="AK5" i="1"/>
  <c r="AV4" i="1" l="1"/>
  <c r="AV6" i="1"/>
  <c r="AV3" i="1"/>
  <c r="BF7" i="1"/>
  <c r="AV2" i="1"/>
  <c r="BF5" i="1"/>
  <c r="AV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B31DD9C-3F65-4E4E-9CD6-C21DD9EE761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DC7F250-6848-4E1F-BE9F-B1363E4DA2B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DB6223BF-DFB7-4801-88BD-5D767820534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50622DC-FC4F-4C6F-9373-1E54FF39D5F6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4DDF753-398B-4BAC-9A5E-1A3A21153E4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5DD6DDA0-A759-47E0-8CFD-286902927125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6925D0B5-C578-4E0B-8208-9A05F51DB49F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C7C69D3A-BDF9-44D1-B2DB-4DB460FF3281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D8D42DFF-4A39-40AE-AF87-4E35175E2323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67E3E63B-ABA5-42D3-9E8C-A889B6ED2E49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97AB9C09-944A-4BC1-B04A-A66F5F7D06A8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Y1" authorId="0" shapeId="0" xr:uid="{DA0AEB69-B833-4334-AE74-3E14B79D90CC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AZ1" authorId="0" shapeId="0" xr:uid="{66F8E8F6-8471-4D4F-9206-C321D4A00C2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E1" authorId="0" shapeId="0" xr:uid="{DBEA2552-B3A1-4361-8374-3A443284BDB5}">
      <text>
        <r>
          <rPr>
            <sz val="11"/>
            <rFont val="Calibri"/>
            <family val="2"/>
          </rPr>
          <t>[Total Quantity]*[Ratio]</t>
        </r>
      </text>
    </comment>
    <comment ref="BF1" authorId="0" shapeId="0" xr:uid="{5961492E-610D-40F3-882E-491A1D4E0311}">
      <text>
        <r>
          <rPr>
            <sz val="11"/>
            <rFont val="Calibri"/>
            <family val="2"/>
          </rPr>
          <t>[FOB with Loads $]*[Quantity]</t>
        </r>
      </text>
    </comment>
    <comment ref="BG1" authorId="0" shapeId="0" xr:uid="{1EDF8D8F-6959-497A-A34B-366E543BD7E4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<sst xmlns="http://schemas.openxmlformats.org/spreadsheetml/2006/main" count="156" uniqueCount="100">
  <si>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</si>
  <si>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</si>
  <si>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</si>
  <si>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</si>
  <si>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</si>
  <si>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</si>
  <si>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</si>
  <si>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</si>
  <si>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</si>
  <si>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</si>
  <si>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</si>
  <si>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</si>
  <si>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</si>
  <si>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</si>
  <si>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</si>
  <si>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</si>
  <si>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</si>
  <si>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</si>
  <si>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</si>
  <si>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</si>
  <si>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</si>
  <si>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</si>
  <si>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</si>
  <si>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</si>
  <si>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</si>
  <si>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</si>
  <si>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</si>
  <si>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</si>
  <si>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</si>
  <si>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</si>
  <si>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</si>
  <si>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</si>
  <si>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</si>
  <si>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</si>
  <si>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 xml:space="preserve">Duty Rate </t>
  </si>
  <si>
    <t>Duty per Item $</t>
  </si>
  <si>
    <t>LDP Cost $</t>
  </si>
  <si>
    <t>General Load % (inland Transition Fee)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</si>
  <si>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</si>
  <si>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</si>
  <si>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</si>
  <si>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</si>
  <si>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</si>
  <si>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</si>
  <si>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</si>
  <si>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</si>
  <si>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</si>
  <si>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</si>
  <si>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 - TJX Canada
FINAL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</si>
  <si>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</si>
  <si>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</si>
  <si>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</si>
  <si>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</si>
  <si>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</si>
  <si>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</si>
  <si>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</si>
  <si>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</si>
  <si>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</si>
  <si>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</si>
  <si>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</si>
  <si>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</si>
  <si>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HG POE Order</t>
  </si>
  <si>
    <t>Martha Stewart</t>
  </si>
  <si>
    <t>Martha Stewart Bath 5%</t>
    <phoneticPr fontId="2" type="noConversion"/>
  </si>
  <si>
    <t>Shower Curtain</t>
  </si>
  <si>
    <t>CHUNKY WAFFLE</t>
  </si>
  <si>
    <t>100% Polyester Shower Curtain</t>
    <phoneticPr fontId="2" type="noConversion"/>
  </si>
  <si>
    <t>Material:100% poly waffle, white, 300gsm</t>
  </si>
  <si>
    <t>Material:100% poly waffle, white, 300gsm</t>
    <phoneticPr fontId="2" type="noConversion"/>
  </si>
  <si>
    <t>72X72"</t>
  </si>
  <si>
    <t>MT70-0876</t>
    <phoneticPr fontId="2" type="noConversion"/>
  </si>
  <si>
    <t>Normal</t>
  </si>
  <si>
    <t>Header Card and Bellyband</t>
  </si>
  <si>
    <t>Royalty</t>
  </si>
  <si>
    <t>Shanghai</t>
  </si>
  <si>
    <t>China</t>
  </si>
  <si>
    <t>Kingmax</t>
  </si>
  <si>
    <t>LEAF GEO WOVEN</t>
    <phoneticPr fontId="10" type="noConversion"/>
  </si>
  <si>
    <t xml:space="preserve">Material/Quality:                       100% polyester, solid dye               Weight: 180gsm </t>
    <phoneticPr fontId="10" type="noConversion"/>
  </si>
  <si>
    <t>MT70-0877</t>
  </si>
  <si>
    <t>SAJ</t>
  </si>
  <si>
    <t>$10.25 - no tariff (18.8%) - Year early 2024</t>
  </si>
  <si>
    <t xml:space="preserve">HAWTHORNE  </t>
    <phoneticPr fontId="10" type="noConversion"/>
  </si>
  <si>
    <t xml:space="preserve">Material:100% polyester jacqurad woven            Weight:210gsm       </t>
  </si>
  <si>
    <t>MT70-0878</t>
  </si>
  <si>
    <t>$11.2
30% Tariff
May 2025</t>
  </si>
  <si>
    <t>REMY</t>
  </si>
  <si>
    <r>
      <t>Material/Quality: 100%Polyesster yarn dye woven</t>
    </r>
    <r>
      <rPr>
        <sz val="11"/>
        <rFont val="宋体"/>
        <family val="2"/>
        <charset val="134"/>
      </rPr>
      <t>；</t>
    </r>
    <r>
      <rPr>
        <sz val="11"/>
        <rFont val="Arial"/>
        <family val="2"/>
      </rPr>
      <t>Weight: 200gsm</t>
    </r>
    <r>
      <rPr>
        <sz val="11"/>
        <rFont val="宋体"/>
        <family val="2"/>
        <charset val="134"/>
      </rPr>
      <t>；</t>
    </r>
  </si>
  <si>
    <t>MT70-0879</t>
  </si>
  <si>
    <t>RL</t>
  </si>
  <si>
    <t>$10.25 - no tariff (18.8%) - Year early  2024</t>
  </si>
  <si>
    <t>COLEMAN</t>
    <phoneticPr fontId="10" type="noConversion"/>
  </si>
  <si>
    <t>Material:100%
Polyester,260gsm,
Jacquard
Shower Curtain</t>
  </si>
  <si>
    <t>MT70-0880</t>
  </si>
  <si>
    <t>JR</t>
  </si>
  <si>
    <t>Laura Ashley</t>
  </si>
  <si>
    <t>HARPER</t>
  </si>
  <si>
    <t>Material/Quality:100% polyester, jacquard
Weight: 150gsm</t>
    <phoneticPr fontId="10" type="noConversion"/>
  </si>
  <si>
    <t>MT70-0881</t>
  </si>
  <si>
    <t>$9.04 (20% Tariff - 38.8%) -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</si>
</sst>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8" formatCode="0_);[Red]\(0\)"/>
    <numFmt numFmtId="179" formatCode="_(* #,##0.00_);_(* \(#,##0.00\);_(* &quot;-&quot;??_);_(@_)"/>
    <numFmt numFmtId="180" formatCode="_(* #,##0_);_(* \(#,##0\);_(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name val="宋体"/>
      <family val="2"/>
      <charset val="134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9" fillId="0" borderId="0"/>
    <xf numFmtId="0" fontId="5" fillId="0" borderId="0"/>
    <xf numFmtId="9" fontId="1" fillId="0" borderId="0" applyFont="0" applyFill="0" applyBorder="0" applyAlignment="0" applyProtection="0"/>
    <xf numFmtId="179" fontId="1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6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176" fontId="7" fillId="6" borderId="2" xfId="2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horizontal="center" wrapText="1"/>
    </xf>
    <xf numFmtId="10" fontId="6" fillId="3" borderId="2" xfId="2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176" fontId="7" fillId="4" borderId="2" xfId="2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3" borderId="2" xfId="3" applyFont="1" applyFill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3" applyFont="1" applyBorder="1" applyAlignment="1">
      <alignment horizontal="left" vertical="center" wrapText="1"/>
    </xf>
    <xf numFmtId="0" fontId="8" fillId="0" borderId="2" xfId="3" applyFont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" fontId="8" fillId="0" borderId="2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2" fontId="0" fillId="7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 wrapText="1"/>
    </xf>
    <xf numFmtId="1" fontId="0" fillId="7" borderId="2" xfId="0" applyNumberFormat="1" applyFill="1" applyBorder="1" applyAlignment="1">
      <alignment vertical="center"/>
    </xf>
    <xf numFmtId="176" fontId="0" fillId="7" borderId="2" xfId="0" applyNumberFormat="1" applyFill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76" fontId="0" fillId="7" borderId="2" xfId="0" applyNumberFormat="1" applyFill="1" applyBorder="1" applyAlignment="1">
      <alignment vertical="center"/>
    </xf>
    <xf numFmtId="10" fontId="3" fillId="6" borderId="2" xfId="0" applyNumberFormat="1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0" fontId="7" fillId="6" borderId="2" xfId="0" applyNumberFormat="1" applyFont="1" applyFill="1" applyBorder="1" applyAlignment="1">
      <alignment vertical="center"/>
    </xf>
    <xf numFmtId="176" fontId="5" fillId="7" borderId="2" xfId="0" applyNumberFormat="1" applyFont="1" applyFill="1" applyBorder="1" applyAlignment="1">
      <alignment vertical="center"/>
    </xf>
    <xf numFmtId="10" fontId="5" fillId="7" borderId="2" xfId="5" applyNumberFormat="1" applyFont="1" applyFill="1" applyBorder="1" applyAlignment="1">
      <alignment vertical="center"/>
    </xf>
    <xf numFmtId="176" fontId="3" fillId="6" borderId="2" xfId="0" applyNumberFormat="1" applyFont="1" applyFill="1" applyBorder="1" applyAlignment="1">
      <alignment vertical="center" wrapText="1"/>
    </xf>
    <xf numFmtId="10" fontId="0" fillId="7" borderId="2" xfId="5" applyNumberFormat="1" applyFont="1" applyFill="1" applyBorder="1" applyAlignment="1">
      <alignment vertical="center"/>
    </xf>
    <xf numFmtId="178" fontId="10" fillId="0" borderId="2" xfId="1" applyNumberFormat="1" applyFont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3" fontId="0" fillId="7" borderId="2" xfId="0" applyNumberFormat="1" applyFill="1" applyBorder="1" applyAlignment="1">
      <alignment vertical="center"/>
    </xf>
    <xf numFmtId="180" fontId="8" fillId="8" borderId="2" xfId="6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" fontId="10" fillId="0" borderId="2" xfId="1" applyNumberFormat="1" applyFont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2" fontId="5" fillId="7" borderId="2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176" fontId="13" fillId="6" borderId="2" xfId="0" applyNumberFormat="1" applyFont="1" applyFill="1" applyBorder="1" applyAlignment="1">
      <alignment vertical="center" wrapText="1"/>
    </xf>
    <xf numFmtId="9" fontId="0" fillId="0" borderId="0" xfId="0" applyNumberFormat="1" applyAlignment="1">
      <alignment vertical="center"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  <xf numFmtId="0" fontId="3" fillId="4" borderId="3" xfId="1" applyFont="1" applyFill="1" applyBorder="1" applyAlignment="1">
      <alignment horizontal="center" wrapText="1"/>
    </xf>
  </cellXfs>
  <cellStyles count="7">
    <cellStyle name="Comma 2" xfId="6" xr:uid="{CB08737F-F8D6-4EBA-BAB8-B9C1863D4016}"/>
    <cellStyle name="Normal 2" xfId="1" xr:uid="{FAB0CED1-440A-4012-9D13-245CAB93925E}"/>
    <cellStyle name="Normal 2 18 2" xfId="2" xr:uid="{8631DFFD-32AC-4243-8146-BB463783BAEB}"/>
    <cellStyle name="Percent 2" xfId="5" xr:uid="{12F65DB7-6B76-47C3-AABA-9E9FC845E812}"/>
    <cellStyle name="常规" xfId="0" builtinId="0"/>
    <cellStyle name="常规_quotation-Mercury  3.22.2011 (for BBB)_BBB Spring 12 Styleout Belize - Heather 102111 3 3 2" xfId="3" xr:uid="{6C0223E0-377D-488B-AB02-532AED4CA03E}"/>
    <cellStyle name="样式 1 2" xfId="4" xr:uid="{15E3A8A9-25F5-410A-8C69-D8AAC40B8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347133</xdr:colOff>
      <xdr:row>1</xdr:row>
      <xdr:rowOff>77439</xdr:rowOff>
    </xdr:from>
    <xdr:to>
      <xdr:col>1</xdr:col>
      <xdr:colOff>1084147</xdr:colOff>
      <xdr:row>1</xdr:row>
      <xdr:rowOff>915664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84019E6A-D12D-4179-832A-FB23F3AE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3" y="1683989"/>
          <a:ext cx="737014" cy="8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379451</xdr:colOff>
      <xdr:row>2</xdr:row>
      <xdr:rowOff>54208</xdr:rowOff>
    </xdr:from>
    <xdr:to>
      <xdr:col>1</xdr:col>
      <xdr:colOff>1088515</xdr:colOff>
      <xdr:row>2</xdr:row>
      <xdr:rowOff>960366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F568331-56D1-4307-911A-055C190C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51" y="2676758"/>
          <a:ext cx="709064" cy="906158"/>
        </a:xfrm>
        <a:prstGeom prst="rect">
          <a:avLst/>
        </a:prstGeom>
      </xdr:spPr>
    </xdr:pic>
    <xdr:clientData/>
  </xdr:twoCellAnchor>
  <xdr:twoCellAnchor editAs="oneCell">
    <xdr:from>
      <xdr:col>1</xdr:col>
      <xdr:colOff>332988</xdr:colOff>
      <xdr:row>3</xdr:row>
      <xdr:rowOff>69695</xdr:rowOff>
    </xdr:from>
    <xdr:to>
      <xdr:col>1</xdr:col>
      <xdr:colOff>1140362</xdr:colOff>
      <xdr:row>3</xdr:row>
      <xdr:rowOff>990846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73765BB-B58C-4E7D-94E5-8A92EF78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188" y="3708245"/>
          <a:ext cx="807374" cy="921151"/>
        </a:xfrm>
        <a:prstGeom prst="rect">
          <a:avLst/>
        </a:prstGeom>
      </xdr:spPr>
    </xdr:pic>
    <xdr:clientData/>
  </xdr:twoCellAnchor>
  <xdr:twoCellAnchor editAs="oneCell">
    <xdr:from>
      <xdr:col>1</xdr:col>
      <xdr:colOff>449146</xdr:colOff>
      <xdr:row>4</xdr:row>
      <xdr:rowOff>77439</xdr:rowOff>
    </xdr:from>
    <xdr:to>
      <xdr:col>1</xdr:col>
      <xdr:colOff>1080336</xdr:colOff>
      <xdr:row>4</xdr:row>
      <xdr:rowOff>938818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32D3AB1D-96A5-4C74-AA61-E446B030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0346" y="4731989"/>
          <a:ext cx="631190" cy="861379"/>
        </a:xfrm>
        <a:prstGeom prst="rect">
          <a:avLst/>
        </a:prstGeom>
      </xdr:spPr>
    </xdr:pic>
    <xdr:clientData/>
  </xdr:twoCellAnchor>
  <xdr:twoCellAnchor editAs="oneCell">
    <xdr:from>
      <xdr:col>1</xdr:col>
      <xdr:colOff>371022</xdr:colOff>
      <xdr:row>5</xdr:row>
      <xdr:rowOff>54208</xdr:rowOff>
    </xdr:from>
    <xdr:to>
      <xdr:col>1</xdr:col>
      <xdr:colOff>1245589</xdr:colOff>
      <xdr:row>5</xdr:row>
      <xdr:rowOff>939973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5FE3438B-B6B1-4030-BFFD-2134721D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2222" y="5724758"/>
          <a:ext cx="874567" cy="885765"/>
        </a:xfrm>
        <a:prstGeom prst="rect">
          <a:avLst/>
        </a:prstGeom>
      </xdr:spPr>
    </xdr:pic>
    <xdr:clientData/>
  </xdr:twoCellAnchor>
  <xdr:twoCellAnchor editAs="oneCell">
    <xdr:from>
      <xdr:col>1</xdr:col>
      <xdr:colOff>394939</xdr:colOff>
      <xdr:row>6</xdr:row>
      <xdr:rowOff>61952</xdr:rowOff>
    </xdr:from>
    <xdr:to>
      <xdr:col>1</xdr:col>
      <xdr:colOff>1108831</xdr:colOff>
      <xdr:row>6</xdr:row>
      <xdr:rowOff>944198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C54D012-ADC3-413F-97D8-060D1DCE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6139" y="6748502"/>
          <a:ext cx="713892" cy="882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Canada%20Homesense%20SC%20DI%20Commitment%20Sheet%20-%2020260225%20(004).xlsx" TargetMode="External"/><Relationship Id="rId1" Type="http://schemas.openxmlformats.org/officeDocument/2006/relationships/externalLinkPath" Target="/Users/liujie/Downloads/TJX%20Canada%20Homesense%20SC%20DI%20Commitment%20Sheet%20-%2020260225%20(0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 - FINAL"/>
      <sheetName val="Item - ALL"/>
      <sheetName val="Nancy 2.13"/>
      <sheetName val="AmyLi 1.15"/>
      <sheetName val="Market Week POE Quote"/>
      <sheetName val="Previous Order"/>
      <sheetName val="ValueSelect"/>
      <sheetName val="Data"/>
    </sheetNames>
    <sheetDataSet>
      <sheetData sheetId="0"/>
      <sheetData sheetId="1"/>
      <sheetData sheetId="2"/>
      <sheetData sheetId="3"/>
      <sheetData sheetId="4">
        <row r="13">
          <cell r="L13">
            <v>4.0999999999999996</v>
          </cell>
        </row>
        <row r="14">
          <cell r="L14">
            <v>5.5</v>
          </cell>
        </row>
        <row r="15">
          <cell r="L15">
            <v>5.5</v>
          </cell>
        </row>
        <row r="17">
          <cell r="L17">
            <v>5.87</v>
          </cell>
        </row>
        <row r="20">
          <cell r="L20">
            <v>4.95</v>
          </cell>
        </row>
        <row r="25">
          <cell r="L25">
            <v>4.5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6549-9B32-447C-9F98-6737027309A7}">
  <dimension ref="A1:BM7"/>
  <sheetViews>
    <sheetView tabSelected="1" topLeftCell="H1" zoomScale="74" zoomScaleNormal="74" workbookViewId="0">
      <selection activeCell="P2" sqref="P2"/>
    </sheetView>
  </sheetViews>
  <sheetFormatPr defaultColWidth="9.1796875" defaultRowHeight="14.5" x14ac:dyDescent="0.35"/>
  <cols>
    <col min="1" max="1" width="10.1796875" style="1" customWidth="1"/>
    <col min="2" max="2" width="23.54296875" style="2" customWidth="1"/>
    <col min="3" max="3" width="8.453125" style="2" customWidth="1"/>
    <col min="4" max="4" width="15.26953125" style="2" customWidth="1"/>
    <col min="5" max="5" width="14.453125" style="2" customWidth="1"/>
    <col min="6" max="6" width="18.453125" style="2" customWidth="1"/>
    <col min="7" max="8" width="15.54296875" style="2" customWidth="1"/>
    <col min="9" max="9" width="20.54296875" style="2" customWidth="1"/>
    <col min="10" max="10" width="27.54296875" style="2" customWidth="1"/>
    <col min="11" max="11" width="11.1796875" style="2" customWidth="1"/>
    <col min="12" max="12" width="11.81640625" style="2" customWidth="1"/>
    <col min="13" max="13" width="12.1796875" style="2" customWidth="1"/>
    <col min="14" max="14" width="12.7265625" style="2" customWidth="1"/>
    <col min="15" max="15" width="14.453125" style="2" customWidth="1"/>
    <col min="16" max="16" width="12.453125" style="2" customWidth="1"/>
    <col min="17" max="18" width="8.54296875" style="4" customWidth="1"/>
    <col min="19" max="20" width="9.4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73" customWidth="1"/>
    <col min="29" max="30" width="10" style="5" customWidth="1"/>
    <col min="31" max="31" width="9.81640625" style="73" customWidth="1"/>
    <col min="32" max="32" width="11.54296875" style="2" customWidth="1"/>
    <col min="33" max="33" width="8.81640625" style="4" customWidth="1"/>
    <col min="34" max="34" width="12.81640625" style="2" customWidth="1"/>
    <col min="35" max="35" width="8.453125" style="3" customWidth="1"/>
    <col min="36" max="36" width="9" style="4" customWidth="1"/>
    <col min="37" max="37" width="8.453125" style="4" customWidth="1"/>
    <col min="38" max="38" width="11.81640625" style="3" customWidth="1"/>
    <col min="39" max="40" width="9.26953125" style="4" customWidth="1"/>
    <col min="41" max="41" width="10.2695312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10.54296875" style="4" customWidth="1"/>
    <col min="47" max="47" width="10.81640625" style="4" customWidth="1"/>
    <col min="48" max="48" width="9.7265625" style="4" customWidth="1"/>
    <col min="49" max="49" width="9.54296875" style="74" customWidth="1"/>
    <col min="50" max="55" width="9.1796875" style="2" customWidth="1"/>
    <col min="56" max="56" width="9.1796875" style="5" customWidth="1"/>
    <col min="57" max="57" width="9.1796875" style="2" customWidth="1"/>
    <col min="58" max="58" width="11.81640625" style="4" customWidth="1"/>
    <col min="59" max="59" width="11.453125" style="4" customWidth="1"/>
    <col min="60" max="60" width="9.1796875" style="2" customWidth="1"/>
    <col min="61" max="61" width="8.453125" style="2" customWidth="1"/>
    <col min="62" max="62" width="12.453125" style="2" customWidth="1"/>
    <col min="63" max="63" width="32.453125" style="2" customWidth="1"/>
    <col min="64" max="64" width="18.81640625" style="2" customWidth="1"/>
    <col min="65" max="16384" width="9.1796875" style="2"/>
  </cols>
  <sheetData>
    <row r="1" spans="1:65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8" t="s">
        <v>51</v>
      </c>
      <c r="BA1" s="6" t="s">
        <v>52</v>
      </c>
      <c r="BB1" s="75"/>
      <c r="BC1" s="75"/>
      <c r="BD1" s="15" t="s">
        <v>53</v>
      </c>
      <c r="BE1" s="20" t="s">
        <v>54</v>
      </c>
      <c r="BF1" s="20" t="s">
        <v>55</v>
      </c>
      <c r="BG1" s="20" t="s">
        <v>56</v>
      </c>
      <c r="BH1" s="29" t="s">
        <v>57</v>
      </c>
      <c r="BI1" s="30" t="s">
        <v>58</v>
      </c>
      <c r="BJ1" s="30" t="s">
        <v>59</v>
      </c>
      <c r="BK1" s="30" t="s">
        <v>60</v>
      </c>
      <c r="BL1" s="31" t="s">
        <v>61</v>
      </c>
    </row>
    <row r="2" spans="1:65" s="68" customFormat="1" ht="80.150000000000006" customHeight="1" x14ac:dyDescent="0.35">
      <c r="A2" s="32">
        <v>1</v>
      </c>
      <c r="B2" s="33"/>
      <c r="C2" s="33"/>
      <c r="D2" s="34" t="s">
        <v>62</v>
      </c>
      <c r="E2" s="35" t="s">
        <v>63</v>
      </c>
      <c r="F2" s="35" t="s">
        <v>64</v>
      </c>
      <c r="G2" s="36" t="s">
        <v>65</v>
      </c>
      <c r="H2" s="37" t="s">
        <v>66</v>
      </c>
      <c r="I2" s="38" t="s">
        <v>67</v>
      </c>
      <c r="J2" s="38" t="s">
        <v>68</v>
      </c>
      <c r="K2" s="39" t="s">
        <v>69</v>
      </c>
      <c r="L2" s="39"/>
      <c r="M2" s="33"/>
      <c r="N2" s="40" t="s">
        <v>70</v>
      </c>
      <c r="O2" s="33"/>
      <c r="P2" s="33"/>
      <c r="Q2" s="41"/>
      <c r="R2" s="42">
        <f>'[1]AmyLi 1.15'!L13</f>
        <v>4.0999999999999996</v>
      </c>
      <c r="S2" s="43" t="s">
        <v>71</v>
      </c>
      <c r="T2" s="35" t="s">
        <v>72</v>
      </c>
      <c r="U2" s="44">
        <v>40</v>
      </c>
      <c r="V2" s="44">
        <v>29</v>
      </c>
      <c r="W2" s="45">
        <v>28.5</v>
      </c>
      <c r="X2" s="44">
        <v>40</v>
      </c>
      <c r="Y2" s="44">
        <v>29</v>
      </c>
      <c r="Z2" s="45">
        <v>28.5</v>
      </c>
      <c r="AA2" s="46">
        <v>4</v>
      </c>
      <c r="AB2" s="46">
        <v>4</v>
      </c>
      <c r="AC2" s="47">
        <f t="shared" ref="AC2:AC7" si="0">IF(X2="","",X2*Y2*Z2/1000000)</f>
        <v>3.3059999999999999E-2</v>
      </c>
      <c r="AD2" s="48"/>
      <c r="AE2" s="49">
        <f t="shared" ref="AE2:AE7" si="1">IF(AB2="","",AD2/AC2*AB2)</f>
        <v>0</v>
      </c>
      <c r="AF2" s="33"/>
      <c r="AG2" s="50" t="str">
        <f t="shared" ref="AG2:AG7" si="2">IF(ISERROR(AF2/AE2),"",AF2/AE2)</f>
        <v/>
      </c>
      <c r="AH2" s="33"/>
      <c r="AI2" s="51"/>
      <c r="AJ2" s="52">
        <f t="shared" ref="AJ2:AJ7" si="3">IF(ISERROR(AW2*AI2),"",AW2*AI2)</f>
        <v>0</v>
      </c>
      <c r="AK2" s="52" t="str">
        <f t="shared" ref="AK2:AK7" si="4">IF(ISERROR(R2+AG2+AJ2),"",R2+AG2+AJ2)</f>
        <v/>
      </c>
      <c r="AL2" s="53">
        <v>0.08</v>
      </c>
      <c r="AM2" s="50">
        <f t="shared" ref="AM2:AM7" si="5">IF(ISERROR(AW2*AL2),"",AW2*AL2)</f>
        <v>0.56000000000000005</v>
      </c>
      <c r="AN2" s="54" t="s">
        <v>73</v>
      </c>
      <c r="AO2" s="55">
        <v>0.05</v>
      </c>
      <c r="AP2" s="52">
        <f t="shared" ref="AP2:AP7" si="6">IF(ISERROR(AW2*AO2),"",AW2*AO2)</f>
        <v>0.35000000000000003</v>
      </c>
      <c r="AQ2" s="41">
        <v>0</v>
      </c>
      <c r="AR2" s="51">
        <v>0</v>
      </c>
      <c r="AS2" s="50">
        <v>0</v>
      </c>
      <c r="AT2" s="52">
        <f t="shared" ref="AT2:AT7" si="7">IF(ISERROR(AM2+AP2+AS2),"",AM2+AP2+AS2)</f>
        <v>0.91000000000000014</v>
      </c>
      <c r="AU2" s="56">
        <f t="shared" ref="AU2:AU7" si="8">IF(ISERROR(R2+AT2),"",R2+AT2)</f>
        <v>5.01</v>
      </c>
      <c r="AV2" s="57">
        <f t="shared" ref="AV2:AV7" si="9">IF(ISERROR((AW2-AU2)/AW2),"",(AW2-AU2)/AW2)</f>
        <v>0.28428571428571431</v>
      </c>
      <c r="AW2" s="58">
        <v>7</v>
      </c>
      <c r="AX2" s="41">
        <v>19.989999999999998</v>
      </c>
      <c r="AY2" s="59">
        <f>(AX2-AW2)/AX2</f>
        <v>0.64982491245622809</v>
      </c>
      <c r="AZ2" s="59"/>
      <c r="BA2" s="60">
        <v>1000</v>
      </c>
      <c r="BB2" s="61">
        <v>500</v>
      </c>
      <c r="BC2" s="62">
        <v>500</v>
      </c>
      <c r="BD2" s="48"/>
      <c r="BE2" s="63"/>
      <c r="BF2" s="52">
        <f>BA2*AU2</f>
        <v>5010</v>
      </c>
      <c r="BG2" s="52">
        <f>BA2*AW2</f>
        <v>7000</v>
      </c>
      <c r="BH2" s="33"/>
      <c r="BI2" s="64" t="s">
        <v>74</v>
      </c>
      <c r="BJ2" s="65" t="s">
        <v>75</v>
      </c>
      <c r="BK2" s="66" t="s">
        <v>76</v>
      </c>
      <c r="BL2" s="67"/>
    </row>
    <row r="3" spans="1:65" s="68" customFormat="1" ht="80.150000000000006" customHeight="1" x14ac:dyDescent="0.35">
      <c r="A3" s="32">
        <v>2</v>
      </c>
      <c r="B3" s="33"/>
      <c r="C3" s="33"/>
      <c r="D3" s="34" t="s">
        <v>62</v>
      </c>
      <c r="E3" s="35" t="s">
        <v>63</v>
      </c>
      <c r="F3" s="35" t="s">
        <v>64</v>
      </c>
      <c r="G3" s="36" t="s">
        <v>77</v>
      </c>
      <c r="H3" s="37" t="s">
        <v>66</v>
      </c>
      <c r="I3" s="38" t="s">
        <v>78</v>
      </c>
      <c r="J3" s="38" t="s">
        <v>78</v>
      </c>
      <c r="K3" s="39" t="s">
        <v>69</v>
      </c>
      <c r="L3" s="39"/>
      <c r="M3" s="33"/>
      <c r="N3" s="40" t="s">
        <v>79</v>
      </c>
      <c r="O3" s="33"/>
      <c r="P3" s="33"/>
      <c r="Q3" s="41"/>
      <c r="R3" s="42">
        <f>'[1]AmyLi 1.15'!L14</f>
        <v>5.5</v>
      </c>
      <c r="S3" s="43" t="s">
        <v>71</v>
      </c>
      <c r="T3" s="35" t="s">
        <v>72</v>
      </c>
      <c r="U3" s="44">
        <v>40</v>
      </c>
      <c r="V3" s="44">
        <v>29</v>
      </c>
      <c r="W3" s="44">
        <v>22</v>
      </c>
      <c r="X3" s="44">
        <v>40</v>
      </c>
      <c r="Y3" s="44">
        <v>29</v>
      </c>
      <c r="Z3" s="44">
        <v>22</v>
      </c>
      <c r="AA3" s="46">
        <v>4</v>
      </c>
      <c r="AB3" s="46">
        <v>4</v>
      </c>
      <c r="AC3" s="47">
        <f t="shared" si="0"/>
        <v>2.5520000000000001E-2</v>
      </c>
      <c r="AD3" s="48"/>
      <c r="AE3" s="49">
        <f t="shared" si="1"/>
        <v>0</v>
      </c>
      <c r="AF3" s="33"/>
      <c r="AG3" s="50" t="str">
        <f t="shared" si="2"/>
        <v/>
      </c>
      <c r="AH3" s="33"/>
      <c r="AI3" s="51"/>
      <c r="AJ3" s="52">
        <f t="shared" si="3"/>
        <v>0</v>
      </c>
      <c r="AK3" s="52" t="str">
        <f t="shared" si="4"/>
        <v/>
      </c>
      <c r="AL3" s="53">
        <v>0.08</v>
      </c>
      <c r="AM3" s="50">
        <f>IF(ISERROR(AW3*AL3),"",AW3*AL3)</f>
        <v>0.68799999999999994</v>
      </c>
      <c r="AN3" s="54" t="s">
        <v>73</v>
      </c>
      <c r="AO3" s="55">
        <v>0.05</v>
      </c>
      <c r="AP3" s="52">
        <f t="shared" si="6"/>
        <v>0.43</v>
      </c>
      <c r="AQ3" s="41">
        <v>0</v>
      </c>
      <c r="AR3" s="51">
        <v>0</v>
      </c>
      <c r="AS3" s="50">
        <v>0</v>
      </c>
      <c r="AT3" s="52">
        <f t="shared" si="7"/>
        <v>1.1179999999999999</v>
      </c>
      <c r="AU3" s="56">
        <f t="shared" si="8"/>
        <v>6.6180000000000003</v>
      </c>
      <c r="AV3" s="57">
        <f t="shared" si="9"/>
        <v>0.23046511627906971</v>
      </c>
      <c r="AW3" s="58">
        <v>8.6</v>
      </c>
      <c r="AX3" s="41">
        <v>19.989999999999998</v>
      </c>
      <c r="AY3" s="59">
        <f t="shared" ref="AY3:AY7" si="10">(AX3-AW3)/AX3</f>
        <v>0.5697848924462231</v>
      </c>
      <c r="AZ3" s="59"/>
      <c r="BA3" s="60">
        <v>1000</v>
      </c>
      <c r="BB3" s="61">
        <v>500</v>
      </c>
      <c r="BC3" s="62">
        <v>500</v>
      </c>
      <c r="BD3" s="48"/>
      <c r="BE3" s="63"/>
      <c r="BF3" s="52">
        <f t="shared" ref="BF3:BF7" si="11">BA3*AU3</f>
        <v>6618</v>
      </c>
      <c r="BG3" s="52">
        <f t="shared" ref="BG3:BG7" si="12">BA3*AW3</f>
        <v>8600</v>
      </c>
      <c r="BH3" s="33"/>
      <c r="BI3" s="64" t="s">
        <v>74</v>
      </c>
      <c r="BJ3" s="65" t="s">
        <v>75</v>
      </c>
      <c r="BK3" s="66" t="s">
        <v>80</v>
      </c>
      <c r="BL3" s="69" t="s">
        <v>81</v>
      </c>
    </row>
    <row r="4" spans="1:65" s="68" customFormat="1" ht="80.150000000000006" customHeight="1" x14ac:dyDescent="0.35">
      <c r="A4" s="32">
        <v>3</v>
      </c>
      <c r="B4" s="33"/>
      <c r="C4" s="33"/>
      <c r="D4" s="34" t="s">
        <v>62</v>
      </c>
      <c r="E4" s="35" t="s">
        <v>63</v>
      </c>
      <c r="F4" s="35" t="s">
        <v>64</v>
      </c>
      <c r="G4" s="36" t="s">
        <v>82</v>
      </c>
      <c r="H4" s="37" t="s">
        <v>66</v>
      </c>
      <c r="I4" s="38" t="s">
        <v>83</v>
      </c>
      <c r="J4" s="38" t="s">
        <v>83</v>
      </c>
      <c r="K4" s="39" t="s">
        <v>69</v>
      </c>
      <c r="L4" s="39"/>
      <c r="M4" s="33"/>
      <c r="N4" s="40" t="s">
        <v>84</v>
      </c>
      <c r="O4" s="33"/>
      <c r="P4" s="33"/>
      <c r="Q4" s="41"/>
      <c r="R4" s="42">
        <f>'[1]AmyLi 1.15'!L15</f>
        <v>5.5</v>
      </c>
      <c r="S4" s="43" t="s">
        <v>71</v>
      </c>
      <c r="T4" s="35" t="s">
        <v>72</v>
      </c>
      <c r="U4" s="44">
        <v>40</v>
      </c>
      <c r="V4" s="44">
        <v>29</v>
      </c>
      <c r="W4" s="44">
        <v>25</v>
      </c>
      <c r="X4" s="44">
        <v>40</v>
      </c>
      <c r="Y4" s="44">
        <v>29</v>
      </c>
      <c r="Z4" s="44">
        <v>25</v>
      </c>
      <c r="AA4" s="46">
        <v>4</v>
      </c>
      <c r="AB4" s="46">
        <v>4</v>
      </c>
      <c r="AC4" s="47">
        <f t="shared" si="0"/>
        <v>2.9000000000000001E-2</v>
      </c>
      <c r="AD4" s="48"/>
      <c r="AE4" s="49">
        <f t="shared" si="1"/>
        <v>0</v>
      </c>
      <c r="AF4" s="33"/>
      <c r="AG4" s="50" t="str">
        <f t="shared" si="2"/>
        <v/>
      </c>
      <c r="AH4" s="33"/>
      <c r="AI4" s="51"/>
      <c r="AJ4" s="52">
        <f t="shared" si="3"/>
        <v>0</v>
      </c>
      <c r="AK4" s="52" t="str">
        <f t="shared" si="4"/>
        <v/>
      </c>
      <c r="AL4" s="53">
        <v>0.08</v>
      </c>
      <c r="AM4" s="50">
        <f t="shared" si="5"/>
        <v>0.68799999999999994</v>
      </c>
      <c r="AN4" s="54" t="s">
        <v>73</v>
      </c>
      <c r="AO4" s="55">
        <v>0.05</v>
      </c>
      <c r="AP4" s="52">
        <f t="shared" si="6"/>
        <v>0.43</v>
      </c>
      <c r="AQ4" s="41">
        <v>0</v>
      </c>
      <c r="AR4" s="51">
        <v>0</v>
      </c>
      <c r="AS4" s="50">
        <v>0</v>
      </c>
      <c r="AT4" s="52">
        <f t="shared" si="7"/>
        <v>1.1179999999999999</v>
      </c>
      <c r="AU4" s="56">
        <f t="shared" si="8"/>
        <v>6.6180000000000003</v>
      </c>
      <c r="AV4" s="57">
        <f t="shared" si="9"/>
        <v>0.23046511627906971</v>
      </c>
      <c r="AW4" s="70">
        <v>8.6</v>
      </c>
      <c r="AX4" s="41">
        <v>19.989999999999998</v>
      </c>
      <c r="AY4" s="59">
        <f t="shared" si="10"/>
        <v>0.5697848924462231</v>
      </c>
      <c r="AZ4" s="59"/>
      <c r="BA4" s="60">
        <v>1000</v>
      </c>
      <c r="BB4" s="61">
        <v>500</v>
      </c>
      <c r="BC4" s="62">
        <v>500</v>
      </c>
      <c r="BD4" s="48"/>
      <c r="BE4" s="63"/>
      <c r="BF4" s="52">
        <f t="shared" si="11"/>
        <v>6618</v>
      </c>
      <c r="BG4" s="52">
        <f t="shared" si="12"/>
        <v>8600</v>
      </c>
      <c r="BH4" s="33"/>
      <c r="BI4" s="64" t="s">
        <v>74</v>
      </c>
      <c r="BJ4" s="65" t="s">
        <v>75</v>
      </c>
      <c r="BK4" s="66" t="s">
        <v>80</v>
      </c>
      <c r="BL4" s="67" t="s">
        <v>85</v>
      </c>
    </row>
    <row r="5" spans="1:65" s="68" customFormat="1" ht="80.150000000000006" customHeight="1" x14ac:dyDescent="0.35">
      <c r="A5" s="32">
        <v>4</v>
      </c>
      <c r="B5" s="33"/>
      <c r="C5" s="33"/>
      <c r="D5" s="34" t="s">
        <v>62</v>
      </c>
      <c r="E5" s="35" t="s">
        <v>63</v>
      </c>
      <c r="F5" s="35" t="s">
        <v>64</v>
      </c>
      <c r="G5" s="36" t="s">
        <v>86</v>
      </c>
      <c r="H5" s="37" t="s">
        <v>66</v>
      </c>
      <c r="I5" s="38" t="s">
        <v>87</v>
      </c>
      <c r="J5" s="38" t="s">
        <v>87</v>
      </c>
      <c r="K5" s="39" t="s">
        <v>69</v>
      </c>
      <c r="L5" s="39"/>
      <c r="M5" s="33"/>
      <c r="N5" s="40" t="s">
        <v>88</v>
      </c>
      <c r="O5" s="33"/>
      <c r="P5" s="33"/>
      <c r="Q5" s="41"/>
      <c r="R5" s="42">
        <f>'[1]AmyLi 1.15'!L17</f>
        <v>5.87</v>
      </c>
      <c r="S5" s="43" t="s">
        <v>71</v>
      </c>
      <c r="T5" s="35" t="s">
        <v>72</v>
      </c>
      <c r="U5" s="44">
        <v>40</v>
      </c>
      <c r="V5" s="44">
        <v>29</v>
      </c>
      <c r="W5" s="44">
        <v>28</v>
      </c>
      <c r="X5" s="44">
        <v>40</v>
      </c>
      <c r="Y5" s="44">
        <v>29</v>
      </c>
      <c r="Z5" s="44">
        <v>28</v>
      </c>
      <c r="AA5" s="46">
        <v>4</v>
      </c>
      <c r="AB5" s="46">
        <v>4</v>
      </c>
      <c r="AC5" s="47">
        <f t="shared" si="0"/>
        <v>3.2480000000000002E-2</v>
      </c>
      <c r="AD5" s="48"/>
      <c r="AE5" s="49">
        <f t="shared" si="1"/>
        <v>0</v>
      </c>
      <c r="AF5" s="33"/>
      <c r="AG5" s="50" t="str">
        <f t="shared" si="2"/>
        <v/>
      </c>
      <c r="AH5" s="33"/>
      <c r="AI5" s="51"/>
      <c r="AJ5" s="52">
        <f t="shared" si="3"/>
        <v>0</v>
      </c>
      <c r="AK5" s="52" t="str">
        <f t="shared" si="4"/>
        <v/>
      </c>
      <c r="AL5" s="53">
        <v>0.08</v>
      </c>
      <c r="AM5" s="50">
        <f t="shared" si="5"/>
        <v>0.72</v>
      </c>
      <c r="AN5" s="54" t="s">
        <v>73</v>
      </c>
      <c r="AO5" s="55">
        <v>0.05</v>
      </c>
      <c r="AP5" s="52">
        <f t="shared" si="6"/>
        <v>0.45</v>
      </c>
      <c r="AQ5" s="41">
        <v>0</v>
      </c>
      <c r="AR5" s="51">
        <v>0</v>
      </c>
      <c r="AS5" s="50">
        <v>0</v>
      </c>
      <c r="AT5" s="52">
        <f t="shared" si="7"/>
        <v>1.17</v>
      </c>
      <c r="AU5" s="56">
        <f t="shared" si="8"/>
        <v>7.04</v>
      </c>
      <c r="AV5" s="57">
        <f t="shared" si="9"/>
        <v>0.21777777777777776</v>
      </c>
      <c r="AW5" s="71">
        <v>9</v>
      </c>
      <c r="AX5" s="41">
        <v>19.989999999999998</v>
      </c>
      <c r="AY5" s="59">
        <f t="shared" si="10"/>
        <v>0.54977488744372183</v>
      </c>
      <c r="AZ5" s="59"/>
      <c r="BA5" s="60">
        <v>1000</v>
      </c>
      <c r="BB5" s="61">
        <v>500</v>
      </c>
      <c r="BC5" s="62">
        <v>500</v>
      </c>
      <c r="BD5" s="48"/>
      <c r="BE5" s="63"/>
      <c r="BF5" s="52">
        <f t="shared" si="11"/>
        <v>7040</v>
      </c>
      <c r="BG5" s="52">
        <f t="shared" si="12"/>
        <v>9000</v>
      </c>
      <c r="BH5" s="33"/>
      <c r="BI5" s="64" t="s">
        <v>74</v>
      </c>
      <c r="BJ5" s="65" t="s">
        <v>75</v>
      </c>
      <c r="BK5" s="66" t="s">
        <v>89</v>
      </c>
      <c r="BL5" s="67" t="s">
        <v>90</v>
      </c>
    </row>
    <row r="6" spans="1:65" s="68" customFormat="1" ht="80.150000000000006" customHeight="1" x14ac:dyDescent="0.35">
      <c r="A6" s="32">
        <v>5</v>
      </c>
      <c r="B6" s="33"/>
      <c r="C6" s="33"/>
      <c r="D6" s="34" t="s">
        <v>62</v>
      </c>
      <c r="E6" s="35" t="s">
        <v>63</v>
      </c>
      <c r="F6" s="35" t="s">
        <v>64</v>
      </c>
      <c r="G6" s="36" t="s">
        <v>91</v>
      </c>
      <c r="H6" s="37" t="s">
        <v>66</v>
      </c>
      <c r="I6" s="38" t="s">
        <v>92</v>
      </c>
      <c r="J6" s="38" t="s">
        <v>92</v>
      </c>
      <c r="K6" s="39" t="s">
        <v>69</v>
      </c>
      <c r="L6" s="39"/>
      <c r="M6" s="33"/>
      <c r="N6" s="40" t="s">
        <v>93</v>
      </c>
      <c r="O6" s="33"/>
      <c r="P6" s="33"/>
      <c r="Q6" s="41"/>
      <c r="R6" s="42">
        <f>'[1]AmyLi 1.15'!L20</f>
        <v>4.95</v>
      </c>
      <c r="S6" s="43" t="s">
        <v>71</v>
      </c>
      <c r="T6" s="35" t="s">
        <v>72</v>
      </c>
      <c r="U6" s="44">
        <v>33</v>
      </c>
      <c r="V6" s="44">
        <v>29</v>
      </c>
      <c r="W6" s="44">
        <v>20</v>
      </c>
      <c r="X6" s="44">
        <v>33</v>
      </c>
      <c r="Y6" s="44">
        <v>29</v>
      </c>
      <c r="Z6" s="44">
        <v>20</v>
      </c>
      <c r="AA6" s="46">
        <v>4</v>
      </c>
      <c r="AB6" s="46">
        <v>4</v>
      </c>
      <c r="AC6" s="47">
        <f t="shared" si="0"/>
        <v>1.9140000000000001E-2</v>
      </c>
      <c r="AD6" s="48"/>
      <c r="AE6" s="49">
        <f t="shared" si="1"/>
        <v>0</v>
      </c>
      <c r="AF6" s="33"/>
      <c r="AG6" s="50" t="str">
        <f t="shared" si="2"/>
        <v/>
      </c>
      <c r="AH6" s="33"/>
      <c r="AI6" s="51"/>
      <c r="AJ6" s="52">
        <f t="shared" si="3"/>
        <v>0</v>
      </c>
      <c r="AK6" s="52" t="str">
        <f t="shared" si="4"/>
        <v/>
      </c>
      <c r="AL6" s="53">
        <v>0.08</v>
      </c>
      <c r="AM6" s="50">
        <f t="shared" si="5"/>
        <v>0.64</v>
      </c>
      <c r="AN6" s="54" t="s">
        <v>73</v>
      </c>
      <c r="AO6" s="55">
        <v>0.05</v>
      </c>
      <c r="AP6" s="52">
        <f t="shared" si="6"/>
        <v>0.4</v>
      </c>
      <c r="AQ6" s="41">
        <v>0</v>
      </c>
      <c r="AR6" s="51">
        <v>0</v>
      </c>
      <c r="AS6" s="50">
        <v>0</v>
      </c>
      <c r="AT6" s="52">
        <f t="shared" si="7"/>
        <v>1.04</v>
      </c>
      <c r="AU6" s="56">
        <f t="shared" si="8"/>
        <v>5.99</v>
      </c>
      <c r="AV6" s="57">
        <f t="shared" si="9"/>
        <v>0.25124999999999997</v>
      </c>
      <c r="AW6" s="70">
        <v>8</v>
      </c>
      <c r="AX6" s="41">
        <v>19.989999999999998</v>
      </c>
      <c r="AY6" s="59">
        <f t="shared" si="10"/>
        <v>0.59979989994997496</v>
      </c>
      <c r="AZ6" s="59"/>
      <c r="BA6" s="60">
        <v>1000</v>
      </c>
      <c r="BB6" s="61">
        <v>500</v>
      </c>
      <c r="BC6" s="62">
        <v>500</v>
      </c>
      <c r="BD6" s="48"/>
      <c r="BE6" s="63"/>
      <c r="BF6" s="52">
        <f t="shared" si="11"/>
        <v>5990</v>
      </c>
      <c r="BG6" s="52">
        <f t="shared" si="12"/>
        <v>8000</v>
      </c>
      <c r="BH6" s="33"/>
      <c r="BI6" s="64" t="s">
        <v>74</v>
      </c>
      <c r="BJ6" s="65" t="s">
        <v>75</v>
      </c>
      <c r="BK6" s="66" t="s">
        <v>94</v>
      </c>
      <c r="BL6" s="67"/>
    </row>
    <row r="7" spans="1:65" s="68" customFormat="1" ht="80.150000000000006" customHeight="1" x14ac:dyDescent="0.35">
      <c r="A7" s="32">
        <v>6</v>
      </c>
      <c r="B7" s="33"/>
      <c r="C7" s="33"/>
      <c r="D7" s="34" t="s">
        <v>95</v>
      </c>
      <c r="E7" s="35" t="s">
        <v>63</v>
      </c>
      <c r="F7" s="35" t="s">
        <v>64</v>
      </c>
      <c r="G7" s="36" t="s">
        <v>96</v>
      </c>
      <c r="H7" s="37" t="s">
        <v>66</v>
      </c>
      <c r="I7" s="38" t="s">
        <v>97</v>
      </c>
      <c r="J7" s="38" t="s">
        <v>97</v>
      </c>
      <c r="K7" s="39" t="s">
        <v>69</v>
      </c>
      <c r="L7" s="39"/>
      <c r="M7" s="33"/>
      <c r="N7" s="40" t="s">
        <v>98</v>
      </c>
      <c r="O7" s="33"/>
      <c r="P7" s="33"/>
      <c r="Q7" s="41"/>
      <c r="R7" s="42">
        <f>'[1]AmyLi 1.15'!L25</f>
        <v>4.5</v>
      </c>
      <c r="S7" s="43" t="s">
        <v>71</v>
      </c>
      <c r="T7" s="35" t="s">
        <v>72</v>
      </c>
      <c r="U7" s="44">
        <v>40</v>
      </c>
      <c r="V7" s="44">
        <v>29</v>
      </c>
      <c r="W7" s="45">
        <v>22.5</v>
      </c>
      <c r="X7" s="44">
        <v>40</v>
      </c>
      <c r="Y7" s="44">
        <v>29</v>
      </c>
      <c r="Z7" s="45">
        <v>22.5</v>
      </c>
      <c r="AA7" s="46">
        <v>4</v>
      </c>
      <c r="AB7" s="46">
        <v>4</v>
      </c>
      <c r="AC7" s="47">
        <f t="shared" si="0"/>
        <v>2.6100000000000002E-2</v>
      </c>
      <c r="AD7" s="48"/>
      <c r="AE7" s="49">
        <f t="shared" si="1"/>
        <v>0</v>
      </c>
      <c r="AF7" s="33"/>
      <c r="AG7" s="50" t="str">
        <f t="shared" si="2"/>
        <v/>
      </c>
      <c r="AH7" s="33"/>
      <c r="AI7" s="51"/>
      <c r="AJ7" s="52">
        <f t="shared" si="3"/>
        <v>0</v>
      </c>
      <c r="AK7" s="52" t="str">
        <f t="shared" si="4"/>
        <v/>
      </c>
      <c r="AL7" s="53">
        <v>0.08</v>
      </c>
      <c r="AM7" s="50">
        <f t="shared" si="5"/>
        <v>0.62</v>
      </c>
      <c r="AN7" s="54" t="s">
        <v>73</v>
      </c>
      <c r="AO7" s="55">
        <v>0.06</v>
      </c>
      <c r="AP7" s="52">
        <f t="shared" si="6"/>
        <v>0.46499999999999997</v>
      </c>
      <c r="AQ7" s="41">
        <v>0</v>
      </c>
      <c r="AR7" s="51">
        <v>0</v>
      </c>
      <c r="AS7" s="50">
        <v>0</v>
      </c>
      <c r="AT7" s="52">
        <f t="shared" si="7"/>
        <v>1.085</v>
      </c>
      <c r="AU7" s="56">
        <f t="shared" si="8"/>
        <v>5.585</v>
      </c>
      <c r="AV7" s="57">
        <f t="shared" si="9"/>
        <v>0.27935483870967742</v>
      </c>
      <c r="AW7" s="58">
        <v>7.75</v>
      </c>
      <c r="AX7" s="41">
        <v>19.989999999999998</v>
      </c>
      <c r="AY7" s="59">
        <f t="shared" si="10"/>
        <v>0.61230615307653824</v>
      </c>
      <c r="AZ7" s="59" t="str">
        <f>IF(ISERROR((AX7-#REF!)/AX7),"",(AX7-#REF!)/AX7)</f>
        <v/>
      </c>
      <c r="BA7" s="60">
        <v>1000</v>
      </c>
      <c r="BB7" s="61">
        <v>500</v>
      </c>
      <c r="BC7" s="62">
        <v>500</v>
      </c>
      <c r="BD7" s="48"/>
      <c r="BE7" s="63"/>
      <c r="BF7" s="52">
        <f t="shared" si="11"/>
        <v>5585</v>
      </c>
      <c r="BG7" s="52">
        <f t="shared" si="12"/>
        <v>7750</v>
      </c>
      <c r="BH7" s="33"/>
      <c r="BI7" s="64" t="s">
        <v>74</v>
      </c>
      <c r="BJ7" s="65" t="s">
        <v>75</v>
      </c>
      <c r="BK7" s="66" t="s">
        <v>76</v>
      </c>
      <c r="BL7" s="67" t="s">
        <v>99</v>
      </c>
      <c r="BM7" s="72"/>
    </row>
  </sheetData>
  <sheetProtection insertRows="0" deleteRows="0" sort="0"/>
  <protectedRanges>
    <protectedRange sqref="BL3 BD2:BD7 A2:C7 AX2:AZ7 AC2:AV7 O2:T7 M2:M7 A8:AW200" name="Range1"/>
    <protectedRange sqref="L6" name="Range1_8_1_1"/>
    <protectedRange sqref="K6" name="Range1_11_1_1"/>
    <protectedRange sqref="I6:J6" name="Range1_13_1_1"/>
    <protectedRange sqref="G6" name="Range1_14_1_1"/>
    <protectedRange sqref="L2" name="Range1_8_3"/>
    <protectedRange sqref="K2" name="Range1_11_3"/>
    <protectedRange sqref="I2:J2" name="Range1_13_3"/>
    <protectedRange sqref="G2:H2 H3:H7" name="Range1_14_3"/>
    <protectedRange sqref="L7" name="Range1_8_4"/>
    <protectedRange sqref="K7" name="Range1_11_4"/>
    <protectedRange sqref="G7" name="Range1_14_4"/>
    <protectedRange sqref="L5" name="Range1_8_10"/>
    <protectedRange sqref="K5" name="Range1_11_9"/>
    <protectedRange sqref="I5:J5" name="Range1_13_10"/>
    <protectedRange sqref="G5" name="Range1_14_9"/>
    <protectedRange sqref="L3" name="Range1_8_14"/>
    <protectedRange sqref="K3" name="Range1_11_13"/>
    <protectedRange sqref="I3:J3" name="Range1_13_14"/>
    <protectedRange sqref="G3" name="Range1_14_13"/>
    <protectedRange sqref="L4" name="Range1_8_15"/>
    <protectedRange sqref="K4" name="Range1_11_14"/>
    <protectedRange sqref="I4:J4" name="Range1_13_15"/>
    <protectedRange sqref="G4" name="Range1_14_14"/>
    <protectedRange sqref="I7:J7" name="Range1_10_2"/>
    <protectedRange sqref="AA6:AB6" name="Range1_1_1"/>
    <protectedRange sqref="U6:Z6" name="Range1_2_1_1_1"/>
    <protectedRange sqref="AA2:AB2" name="Range1_3_1"/>
    <protectedRange sqref="U2:Z2" name="Range1_2_1_3"/>
    <protectedRange sqref="AA7:AB7" name="Range1_4_2"/>
    <protectedRange sqref="U7:Z7" name="Range1_2_1_4"/>
    <protectedRange sqref="AA5:AB5" name="Range1_15_1"/>
    <protectedRange sqref="U5:Z5" name="Range1_2_1_10"/>
    <protectedRange sqref="AA3:AB3" name="Range1_19"/>
    <protectedRange sqref="U3:Z3" name="Range1_2_1_14"/>
    <protectedRange sqref="AA4:AB4" name="Range1_20"/>
    <protectedRange sqref="U4:Z4" name="Range1_2_1_15"/>
    <protectedRange sqref="BA2:BA7" name="Range1_23"/>
    <protectedRange sqref="BK2:BK7" name="Range1_24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2026-02-27T04:43:46Z</dcterms:created>
  <dcterms:modified xsi:type="dcterms:W3CDTF">2026-02-27T04:46:16Z</dcterms:modified>
</cp:coreProperties>
</file>