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July+20%tarif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" i="1" l="1"/>
  <c r="U2" i="1"/>
  <c r="AC2" i="1"/>
  <c r="AD2" i="1" s="1"/>
  <c r="AF2" i="1" s="1"/>
  <c r="AH2" i="1"/>
  <c r="AL2" i="1"/>
  <c r="AN2" i="1"/>
  <c r="AP2" i="1"/>
  <c r="AR2" i="1"/>
  <c r="AU2" i="1"/>
  <c r="AX2" i="1"/>
  <c r="BA2" i="1"/>
  <c r="BG2" i="1"/>
  <c r="BJ2" i="1"/>
  <c r="T3" i="1"/>
  <c r="U3" i="1"/>
  <c r="AI3" i="1" s="1"/>
  <c r="AC3" i="1"/>
  <c r="AD3" i="1" s="1"/>
  <c r="AF3" i="1" s="1"/>
  <c r="AH3" i="1"/>
  <c r="AL3" i="1"/>
  <c r="AN3" i="1"/>
  <c r="AP3" i="1"/>
  <c r="AR3" i="1"/>
  <c r="AU3" i="1"/>
  <c r="AX3" i="1"/>
  <c r="BA3" i="1"/>
  <c r="BG3" i="1"/>
  <c r="BJ3" i="1"/>
  <c r="T4" i="1"/>
  <c r="U4" i="1"/>
  <c r="AI4" i="1" s="1"/>
  <c r="AC4" i="1"/>
  <c r="AD4" i="1" s="1"/>
  <c r="AF4" i="1" s="1"/>
  <c r="AH4" i="1"/>
  <c r="AL4" i="1"/>
  <c r="AN4" i="1"/>
  <c r="AP4" i="1"/>
  <c r="AR4" i="1"/>
  <c r="AU4" i="1"/>
  <c r="AX4" i="1"/>
  <c r="BA4" i="1"/>
  <c r="BG4" i="1"/>
  <c r="BJ4" i="1"/>
  <c r="T5" i="1"/>
  <c r="U5" i="1"/>
  <c r="AC5" i="1"/>
  <c r="AD5" i="1" s="1"/>
  <c r="AF5" i="1" s="1"/>
  <c r="AH5" i="1"/>
  <c r="AL5" i="1"/>
  <c r="AN5" i="1"/>
  <c r="AP5" i="1"/>
  <c r="AR5" i="1"/>
  <c r="AU5" i="1"/>
  <c r="AX5" i="1"/>
  <c r="BA5" i="1"/>
  <c r="BG5" i="1"/>
  <c r="BJ5" i="1"/>
  <c r="T6" i="1"/>
  <c r="U6" i="1"/>
  <c r="AC6" i="1"/>
  <c r="AD6" i="1" s="1"/>
  <c r="AF6" i="1" s="1"/>
  <c r="AH6" i="1"/>
  <c r="AL6" i="1"/>
  <c r="AN6" i="1"/>
  <c r="AP6" i="1"/>
  <c r="AR6" i="1"/>
  <c r="AU6" i="1"/>
  <c r="AX6" i="1"/>
  <c r="BA6" i="1"/>
  <c r="BG6" i="1"/>
  <c r="BJ6" i="1"/>
  <c r="T7" i="1"/>
  <c r="U7" i="1"/>
  <c r="AC7" i="1"/>
  <c r="AD7" i="1" s="1"/>
  <c r="AF7" i="1" s="1"/>
  <c r="AH7" i="1"/>
  <c r="AL7" i="1"/>
  <c r="AN7" i="1"/>
  <c r="AP7" i="1"/>
  <c r="AR7" i="1"/>
  <c r="AU7" i="1"/>
  <c r="AX7" i="1"/>
  <c r="BA7" i="1"/>
  <c r="BG7" i="1"/>
  <c r="BJ7" i="1"/>
  <c r="BB6" i="1" l="1"/>
  <c r="BB3" i="1"/>
  <c r="AI7" i="1"/>
  <c r="AJ7" i="1" s="1"/>
  <c r="BB7" i="1"/>
  <c r="BB2" i="1"/>
  <c r="AJ3" i="1"/>
  <c r="AI2" i="1"/>
  <c r="AI6" i="1"/>
  <c r="AJ6" i="1" s="1"/>
  <c r="BC6" i="1" s="1"/>
  <c r="BC3" i="1"/>
  <c r="BB5" i="1"/>
  <c r="AJ2" i="1"/>
  <c r="BC2" i="1" s="1"/>
  <c r="AI5" i="1"/>
  <c r="AJ5" i="1" s="1"/>
  <c r="BC5" i="1" s="1"/>
  <c r="BB4" i="1"/>
  <c r="AJ4" i="1"/>
  <c r="BC7" i="1" l="1"/>
  <c r="BD7" i="1"/>
  <c r="BI7" i="1"/>
  <c r="BC4" i="1"/>
  <c r="BI4" i="1" s="1"/>
  <c r="BD6" i="1"/>
  <c r="BI6" i="1"/>
  <c r="BD3" i="1"/>
  <c r="BI3" i="1"/>
  <c r="BD2" i="1"/>
  <c r="BI2" i="1"/>
  <c r="BI5" i="1"/>
  <c r="BD5" i="1"/>
  <c r="BD4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<sst xmlns="http://schemas.openxmlformats.org/spreadsheetml/2006/main" count="152" uniqueCount="86">
  <si>
    <t>royalty</t>
  </si>
  <si>
    <t>9404.40.9022</t>
  </si>
  <si>
    <t>Normal</t>
  </si>
  <si>
    <t>Piece</t>
  </si>
  <si>
    <t>SH10-1086</t>
  </si>
  <si>
    <t>Infinity Blue</t>
    <phoneticPr fontId="2" type="noConversion"/>
  </si>
  <si>
    <t>104x90"+20x36"(2)</t>
  </si>
  <si>
    <t>100% polyester overall</t>
  </si>
  <si>
    <r>
      <t xml:space="preserve">90gsm Prewash microfiber </t>
    </r>
    <r>
      <rPr>
        <sz val="11"/>
        <color rgb="FFFF0000"/>
        <rFont val="Calibri"/>
        <family val="2"/>
      </rPr>
      <t>solid colors</t>
    </r>
    <r>
      <rPr>
        <sz val="11"/>
        <rFont val="Calibri"/>
        <family val="2"/>
      </rPr>
      <t>; 12" Box quilted.  8Oz/Sq yd fiber Polyester filling (non-Bonded). Knife edge; wired VZB + inserts</t>
    </r>
    <phoneticPr fontId="2" type="noConversion"/>
  </si>
  <si>
    <t>Vintage Wash DAC</t>
    <phoneticPr fontId="2" type="noConversion"/>
  </si>
  <si>
    <t>100% Polyester Vintage Wash DAC mini set</t>
    <phoneticPr fontId="2" type="noConversion"/>
  </si>
  <si>
    <t>Vintage Wash</t>
  </si>
  <si>
    <t>COMFORTER (SET)</t>
  </si>
  <si>
    <t>Serta Sheep 5.5%</t>
  </si>
  <si>
    <t>Serta</t>
  </si>
  <si>
    <t>SH10-1085</t>
  </si>
  <si>
    <t>90x90"+20x28"(2)</t>
  </si>
  <si>
    <t>SH10-1084</t>
  </si>
  <si>
    <t>63x86"+20x28"(1)</t>
  </si>
  <si>
    <t>SH10-1083</t>
  </si>
  <si>
    <t>black</t>
    <phoneticPr fontId="2" type="noConversion"/>
  </si>
  <si>
    <t>100% polyester overall</t>
    <phoneticPr fontId="2" type="noConversion"/>
  </si>
  <si>
    <t>SH10-1082</t>
  </si>
  <si>
    <t>SH10-1081</t>
    <phoneticPr fontId="5" type="noConversion"/>
  </si>
  <si>
    <t>Total Sales</t>
  </si>
  <si>
    <t>Total Cost</t>
  </si>
  <si>
    <t>Total Quantity</t>
  </si>
  <si>
    <t>Retail Markup %</t>
  </si>
  <si>
    <t>Suggested Retail Price</t>
  </si>
  <si>
    <t>JLA POE Price Quote (Value)</t>
  </si>
  <si>
    <t>JLA LDP MU%</t>
  </si>
  <si>
    <t>LDP Cost with Load $</t>
  </si>
  <si>
    <t>Total Load $</t>
  </si>
  <si>
    <t>Load 3 $</t>
  </si>
  <si>
    <t>Load 3 %</t>
  </si>
  <si>
    <t>Load 3</t>
  </si>
  <si>
    <t>Load 2 $</t>
  </si>
  <si>
    <t>Load 2 %</t>
  </si>
  <si>
    <t>Load 2</t>
  </si>
  <si>
    <t>Load 1 $</t>
  </si>
  <si>
    <t>Load 1 %</t>
  </si>
  <si>
    <t>Load 1</t>
  </si>
  <si>
    <t>Rebate/Co-op $</t>
  </si>
  <si>
    <t>Rebate/Co-op %</t>
  </si>
  <si>
    <t>Warehouse Charge $</t>
  </si>
  <si>
    <t>Warehouse Charge %</t>
  </si>
  <si>
    <t>General Load $</t>
  </si>
  <si>
    <t>General Load %</t>
  </si>
  <si>
    <t>DA $</t>
  </si>
  <si>
    <t>DA %</t>
  </si>
  <si>
    <t>LDP Cost $</t>
  </si>
  <si>
    <t>Duty per Item $</t>
  </si>
  <si>
    <t>Duty Rate</t>
  </si>
  <si>
    <t>HTS Code</t>
  </si>
  <si>
    <t>Ocean Freight per Item $</t>
  </si>
  <si>
    <t>40ft Container Freight</t>
  </si>
  <si>
    <t>Total Units per 40ft Container</t>
  </si>
  <si>
    <t>Cubic Meter per Carton</t>
  </si>
  <si>
    <t>Case Pack</t>
  </si>
  <si>
    <t>Carton Gross Weight (kg)</t>
  </si>
  <si>
    <t>Carton Size H (cm)</t>
  </si>
  <si>
    <t>Carton Size W (cm)</t>
  </si>
  <si>
    <t>Carton Size L (cm)</t>
  </si>
  <si>
    <t>Package Type</t>
  </si>
  <si>
    <t>UCCPM Price</t>
  </si>
  <si>
    <t>FOB Cost $ (Value)</t>
  </si>
  <si>
    <t>FOB Cost $ (Formula)</t>
  </si>
  <si>
    <t>Exchange Rate</t>
  </si>
  <si>
    <t>China RMB Cost</t>
  </si>
  <si>
    <t>Unit of Measure</t>
  </si>
  <si>
    <t>UPC</t>
  </si>
  <si>
    <t>Item No.</t>
  </si>
  <si>
    <t>Customer Item#</t>
  </si>
  <si>
    <t>Color</t>
  </si>
  <si>
    <t>Size/Spec.</t>
  </si>
  <si>
    <t>Material-Short</t>
  </si>
  <si>
    <t>Fabrication</t>
  </si>
  <si>
    <t>Description-Short</t>
  </si>
  <si>
    <t>Item Description</t>
  </si>
  <si>
    <t>Pattern</t>
  </si>
  <si>
    <t>Product Category</t>
  </si>
  <si>
    <t>Licensor</t>
  </si>
  <si>
    <t>Brand</t>
  </si>
  <si>
    <t>VIN/Art No.</t>
  </si>
  <si>
    <t>Photo</t>
  </si>
  <si>
    <t>Line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</si>
</sst>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00"/>
    <numFmt numFmtId="178" formatCode="0.0"/>
    <numFmt numFmtId="179" formatCode="[$¥-478]#,##0.00"/>
    <numFmt numFmtId="181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sz val="11"/>
      <color rgb="FF0000FF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i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7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0" fontId="1" fillId="0" borderId="0" xfId="1" applyAlignment="1">
      <alignment wrapText="1"/>
    </xf>
    <xf numFmtId="0" fontId="0" fillId="0" borderId="0" xfId="0" applyAlignment="1">
      <alignment horizontal="center" wrapText="1"/>
    </xf>
    <xf numFmtId="176" fontId="0" fillId="2" borderId="1" xfId="0" applyNumberForma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10" fontId="0" fillId="2" borderId="1" xfId="2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76" fontId="0" fillId="0" borderId="2" xfId="0" applyNumberFormat="1" applyBorder="1" applyAlignment="1">
      <alignment wrapText="1"/>
    </xf>
    <xf numFmtId="176" fontId="0" fillId="2" borderId="1" xfId="3" applyNumberFormat="1" applyFont="1" applyFill="1" applyBorder="1" applyAlignment="1">
      <alignment wrapText="1"/>
    </xf>
    <xf numFmtId="179" fontId="0" fillId="0" borderId="1" xfId="0" applyNumberFormat="1" applyBorder="1" applyAlignment="1">
      <alignment wrapText="1"/>
    </xf>
    <xf numFmtId="0" fontId="1" fillId="0" borderId="1" xfId="1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176" fontId="3" fillId="0" borderId="1" xfId="0" applyNumberFormat="1" applyFont="1" applyBorder="1" applyAlignment="1">
      <alignment wrapText="1"/>
    </xf>
    <xf numFmtId="10" fontId="4" fillId="2" borderId="1" xfId="2" applyNumberFormat="1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6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176" fontId="6" fillId="4" borderId="1" xfId="0" applyNumberFormat="1" applyFont="1" applyFill="1" applyBorder="1" applyAlignment="1">
      <alignment horizontal="center" wrapText="1"/>
    </xf>
    <xf numFmtId="0" fontId="6" fillId="5" borderId="0" xfId="0" applyFont="1" applyFill="1" applyAlignment="1">
      <alignment horizontal="center" wrapText="1"/>
    </xf>
    <xf numFmtId="10" fontId="8" fillId="4" borderId="1" xfId="4" applyNumberFormat="1" applyFont="1" applyFill="1" applyBorder="1" applyAlignment="1">
      <alignment wrapText="1"/>
    </xf>
    <xf numFmtId="176" fontId="8" fillId="4" borderId="1" xfId="4" applyNumberFormat="1" applyFont="1" applyFill="1" applyBorder="1" applyAlignment="1">
      <alignment wrapText="1"/>
    </xf>
    <xf numFmtId="176" fontId="8" fillId="0" borderId="1" xfId="4" applyNumberFormat="1" applyFont="1" applyBorder="1" applyAlignment="1">
      <alignment wrapText="1"/>
    </xf>
    <xf numFmtId="10" fontId="6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76" fontId="8" fillId="3" borderId="1" xfId="4" applyNumberFormat="1" applyFont="1" applyFill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77" fontId="8" fillId="0" borderId="1" xfId="4" applyNumberFormat="1" applyFont="1" applyBorder="1" applyAlignment="1">
      <alignment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78" fontId="6" fillId="0" borderId="1" xfId="0" applyNumberFormat="1" applyFont="1" applyBorder="1" applyAlignment="1">
      <alignment horizontal="center" wrapText="1"/>
    </xf>
    <xf numFmtId="176" fontId="6" fillId="6" borderId="1" xfId="0" applyNumberFormat="1" applyFont="1" applyFill="1" applyBorder="1" applyAlignment="1">
      <alignment horizontal="center" wrapText="1"/>
    </xf>
    <xf numFmtId="176" fontId="6" fillId="7" borderId="2" xfId="0" applyNumberFormat="1" applyFont="1" applyFill="1" applyBorder="1" applyAlignment="1">
      <alignment horizontal="center" wrapText="1"/>
    </xf>
    <xf numFmtId="176" fontId="8" fillId="6" borderId="1" xfId="4" applyNumberFormat="1" applyFont="1" applyFill="1" applyBorder="1" applyAlignment="1">
      <alignment wrapText="1"/>
    </xf>
    <xf numFmtId="2" fontId="6" fillId="6" borderId="1" xfId="0" applyNumberFormat="1" applyFont="1" applyFill="1" applyBorder="1" applyAlignment="1">
      <alignment horizontal="center" wrapText="1"/>
    </xf>
    <xf numFmtId="179" fontId="6" fillId="6" borderId="1" xfId="0" applyNumberFormat="1" applyFont="1" applyFill="1" applyBorder="1" applyAlignment="1">
      <alignment horizontal="center" wrapText="1"/>
    </xf>
    <xf numFmtId="0" fontId="6" fillId="3" borderId="1" xfId="1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9" fillId="8" borderId="1" xfId="0" applyFont="1" applyFill="1" applyBorder="1" applyAlignment="1">
      <alignment horizontal="center" wrapText="1"/>
    </xf>
  </cellXfs>
  <cellStyles count="5">
    <cellStyle name="Currency 2" xfId="3"/>
    <cellStyle name="Normal 2" xfId="1"/>
    <cellStyle name="Normal 2 18 2" xfId="4"/>
    <cellStyle name="Percent 2" xfId="2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S%20Serta%20Vintage%20Wash%20DAC%20Mini%20Set%20POE%20commit%201.22.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 +20%tariff"/>
      <sheetName val="July+20%tariff"/>
      <sheetName val="HZO CCD"/>
      <sheetName val="HZO fty cost"/>
      <sheetName val="RS PO JUN26"/>
      <sheetName val="July26 Proj"/>
      <sheetName val="ValueSelection"/>
      <sheetName val="Data"/>
    </sheetNames>
    <sheetDataSet>
      <sheetData sheetId="0"/>
      <sheetData sheetId="1"/>
      <sheetData sheetId="2"/>
      <sheetData sheetId="3">
        <row r="82">
          <cell r="B82">
            <v>6.87</v>
          </cell>
          <cell r="D82">
            <v>9.16</v>
          </cell>
          <cell r="F82">
            <v>10.11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7"/>
  <sheetViews>
    <sheetView tabSelected="1" workbookViewId="0">
      <selection activeCell="J4" sqref="J4"/>
    </sheetView>
  </sheetViews>
  <sheetFormatPr defaultColWidth="9.140625" defaultRowHeight="15" x14ac:dyDescent="0.25"/>
  <cols>
    <col min="1" max="1" width="10.140625" style="10" customWidth="1"/>
    <col min="2" max="2" width="7.140625" style="1" customWidth="1"/>
    <col min="3" max="3" width="8.42578125" style="1" customWidth="1"/>
    <col min="4" max="4" width="7.85546875" style="1" customWidth="1"/>
    <col min="5" max="5" width="10.7109375" style="1" customWidth="1"/>
    <col min="6" max="6" width="11.85546875" style="1" customWidth="1"/>
    <col min="7" max="7" width="7.5703125" style="1" customWidth="1"/>
    <col min="8" max="9" width="13.28515625" style="1" bestFit="1" customWidth="1"/>
    <col min="10" max="10" width="45.42578125" style="1" customWidth="1"/>
    <col min="11" max="11" width="9.28515625" style="9" customWidth="1"/>
    <col min="12" max="12" width="9.85546875" style="1" customWidth="1"/>
    <col min="13" max="13" width="8.42578125" style="1" customWidth="1"/>
    <col min="14" max="14" width="6.140625" style="1" customWidth="1"/>
    <col min="15" max="16" width="13.5703125" style="1" customWidth="1"/>
    <col min="17" max="17" width="5.5703125" style="1" customWidth="1"/>
    <col min="18" max="18" width="9.7109375" style="8" customWidth="1"/>
    <col min="19" max="19" width="8" style="6" customWidth="1"/>
    <col min="20" max="20" width="12" style="2" customWidth="1"/>
    <col min="21" max="21" width="8.5703125" style="2" customWidth="1"/>
    <col min="22" max="22" width="8.140625" style="2" customWidth="1"/>
    <col min="23" max="23" width="9.42578125" style="1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6" customWidth="1"/>
    <col min="28" max="28" width="6.28515625" style="4" customWidth="1"/>
    <col min="29" max="29" width="10" style="5" customWidth="1"/>
    <col min="30" max="30" width="9.85546875" style="4" customWidth="1"/>
    <col min="31" max="31" width="7.85546875" style="1" customWidth="1"/>
    <col min="32" max="32" width="8.85546875" style="2" customWidth="1"/>
    <col min="33" max="33" width="7.85546875" style="1" customWidth="1"/>
    <col min="34" max="34" width="8.42578125" style="3" customWidth="1"/>
    <col min="35" max="35" width="9" style="2" customWidth="1"/>
    <col min="36" max="36" width="8.42578125" style="2" customWidth="1"/>
    <col min="37" max="37" width="7.85546875" style="3" customWidth="1"/>
    <col min="38" max="38" width="5.85546875" style="2" customWidth="1"/>
    <col min="39" max="39" width="8.140625" style="3" customWidth="1"/>
    <col min="40" max="40" width="9.28515625" style="2" customWidth="1"/>
    <col min="41" max="41" width="11.5703125" style="3" customWidth="1"/>
    <col min="42" max="42" width="10.85546875" style="2" customWidth="1"/>
    <col min="43" max="44" width="9.5703125" style="3" customWidth="1"/>
    <col min="45" max="45" width="10" style="2" customWidth="1"/>
    <col min="46" max="46" width="9.5703125" style="2" customWidth="1"/>
    <col min="47" max="47" width="11.85546875" style="2" customWidth="1"/>
    <col min="48" max="48" width="7.140625" style="3" customWidth="1"/>
    <col min="49" max="49" width="7.85546875" style="3" customWidth="1"/>
    <col min="50" max="50" width="9.5703125" style="2" customWidth="1"/>
    <col min="51" max="51" width="7.7109375" style="2" customWidth="1"/>
    <col min="52" max="52" width="8.28515625" style="3" customWidth="1"/>
    <col min="53" max="53" width="9.140625" style="2"/>
    <col min="54" max="56" width="9.140625" style="1"/>
    <col min="57" max="58" width="9.140625" style="2"/>
    <col min="59" max="60" width="9.140625" style="1"/>
    <col min="61" max="62" width="10.140625" style="1" bestFit="1" customWidth="1"/>
    <col min="63" max="16384" width="9.140625" style="1"/>
  </cols>
  <sheetData>
    <row r="1" spans="1:62" ht="68.099999999999994" customHeight="1" x14ac:dyDescent="0.25">
      <c r="A1" s="34" t="s">
        <v>85</v>
      </c>
      <c r="B1" s="34" t="s">
        <v>84</v>
      </c>
      <c r="C1" s="56" t="s">
        <v>83</v>
      </c>
      <c r="D1" s="59" t="s">
        <v>82</v>
      </c>
      <c r="E1" s="59" t="s">
        <v>81</v>
      </c>
      <c r="F1" s="58" t="s">
        <v>80</v>
      </c>
      <c r="G1" s="56" t="s">
        <v>79</v>
      </c>
      <c r="H1" s="57" t="s">
        <v>78</v>
      </c>
      <c r="I1" s="55" t="s">
        <v>77</v>
      </c>
      <c r="J1" s="57" t="s">
        <v>76</v>
      </c>
      <c r="K1" s="55" t="s">
        <v>75</v>
      </c>
      <c r="L1" s="57" t="s">
        <v>74</v>
      </c>
      <c r="M1" s="57" t="s">
        <v>73</v>
      </c>
      <c r="N1" s="56" t="s">
        <v>72</v>
      </c>
      <c r="O1" s="56" t="s">
        <v>71</v>
      </c>
      <c r="P1" s="56" t="s">
        <v>70</v>
      </c>
      <c r="Q1" s="55" t="s">
        <v>69</v>
      </c>
      <c r="R1" s="54" t="s">
        <v>68</v>
      </c>
      <c r="S1" s="53" t="s">
        <v>67</v>
      </c>
      <c r="T1" s="52" t="s">
        <v>66</v>
      </c>
      <c r="U1" s="51" t="s">
        <v>65</v>
      </c>
      <c r="V1" s="50" t="s">
        <v>64</v>
      </c>
      <c r="W1" s="42" t="s">
        <v>63</v>
      </c>
      <c r="X1" s="49" t="s">
        <v>62</v>
      </c>
      <c r="Y1" s="49" t="s">
        <v>61</v>
      </c>
      <c r="Z1" s="49" t="s">
        <v>60</v>
      </c>
      <c r="AA1" s="48" t="s">
        <v>59</v>
      </c>
      <c r="AB1" s="47" t="s">
        <v>58</v>
      </c>
      <c r="AC1" s="46" t="s">
        <v>57</v>
      </c>
      <c r="AD1" s="45" t="s">
        <v>56</v>
      </c>
      <c r="AE1" s="34" t="s">
        <v>55</v>
      </c>
      <c r="AF1" s="40" t="s">
        <v>54</v>
      </c>
      <c r="AG1" s="34" t="s">
        <v>53</v>
      </c>
      <c r="AH1" s="41" t="s">
        <v>52</v>
      </c>
      <c r="AI1" s="44" t="s">
        <v>51</v>
      </c>
      <c r="AJ1" s="40" t="s">
        <v>50</v>
      </c>
      <c r="AK1" s="41" t="s">
        <v>49</v>
      </c>
      <c r="AL1" s="40" t="s">
        <v>48</v>
      </c>
      <c r="AM1" s="41" t="s">
        <v>47</v>
      </c>
      <c r="AN1" s="40" t="s">
        <v>46</v>
      </c>
      <c r="AO1" s="41" t="s">
        <v>45</v>
      </c>
      <c r="AP1" s="40" t="s">
        <v>44</v>
      </c>
      <c r="AQ1" s="43" t="s">
        <v>43</v>
      </c>
      <c r="AR1" s="40" t="s">
        <v>42</v>
      </c>
      <c r="AS1" s="42" t="s">
        <v>41</v>
      </c>
      <c r="AT1" s="41" t="s">
        <v>40</v>
      </c>
      <c r="AU1" s="40" t="s">
        <v>39</v>
      </c>
      <c r="AV1" s="34" t="s">
        <v>38</v>
      </c>
      <c r="AW1" s="41" t="s">
        <v>37</v>
      </c>
      <c r="AX1" s="40" t="s">
        <v>36</v>
      </c>
      <c r="AY1" s="34" t="s">
        <v>35</v>
      </c>
      <c r="AZ1" s="41" t="s">
        <v>34</v>
      </c>
      <c r="BA1" s="40" t="s">
        <v>33</v>
      </c>
      <c r="BB1" s="40" t="s">
        <v>32</v>
      </c>
      <c r="BC1" s="39" t="s">
        <v>31</v>
      </c>
      <c r="BD1" s="38" t="s">
        <v>30</v>
      </c>
      <c r="BE1" s="37" t="s">
        <v>29</v>
      </c>
      <c r="BF1" s="36" t="s">
        <v>28</v>
      </c>
      <c r="BG1" s="35" t="s">
        <v>27</v>
      </c>
      <c r="BH1" s="34" t="s">
        <v>26</v>
      </c>
      <c r="BI1" s="33" t="s">
        <v>25</v>
      </c>
      <c r="BJ1" s="33" t="s">
        <v>24</v>
      </c>
    </row>
    <row r="2" spans="1:62" ht="48" customHeight="1" x14ac:dyDescent="0.25">
      <c r="A2" s="25">
        <v>1</v>
      </c>
      <c r="B2" s="16"/>
      <c r="C2" s="16"/>
      <c r="D2" s="16" t="s">
        <v>14</v>
      </c>
      <c r="E2" s="16" t="s">
        <v>13</v>
      </c>
      <c r="F2" s="16" t="s">
        <v>12</v>
      </c>
      <c r="G2" s="16" t="s">
        <v>11</v>
      </c>
      <c r="H2" s="26" t="s">
        <v>10</v>
      </c>
      <c r="I2" s="26" t="s">
        <v>9</v>
      </c>
      <c r="J2" s="29" t="s">
        <v>8</v>
      </c>
      <c r="K2" s="24" t="s">
        <v>7</v>
      </c>
      <c r="L2" s="16" t="s">
        <v>18</v>
      </c>
      <c r="M2" s="26" t="s">
        <v>20</v>
      </c>
      <c r="N2" s="16"/>
      <c r="O2" s="31" t="s">
        <v>23</v>
      </c>
      <c r="P2" s="16"/>
      <c r="Q2" s="16" t="s">
        <v>3</v>
      </c>
      <c r="R2" s="23"/>
      <c r="S2" s="19">
        <v>7.95</v>
      </c>
      <c r="T2" s="22">
        <f>IF(ISERROR(R2/S2),"",R2/S2)</f>
        <v>0</v>
      </c>
      <c r="U2" s="21">
        <f>'[1]HZO CCD'!B82</f>
        <v>6.87</v>
      </c>
      <c r="V2" s="14">
        <v>6.8</v>
      </c>
      <c r="W2" s="16" t="s">
        <v>2</v>
      </c>
      <c r="X2" s="20">
        <v>53</v>
      </c>
      <c r="Y2" s="20">
        <v>53</v>
      </c>
      <c r="Z2" s="20">
        <v>28</v>
      </c>
      <c r="AA2" s="19">
        <v>4</v>
      </c>
      <c r="AB2" s="32">
        <v>2</v>
      </c>
      <c r="AC2" s="18">
        <f>IF(X2="","",X2*Y2*Z2/1000000)</f>
        <v>7.8652E-2</v>
      </c>
      <c r="AD2" s="17">
        <f>IF(AB2="","",65/AC2*AB2)</f>
        <v>1652.8505314550171</v>
      </c>
      <c r="AE2" s="16">
        <v>2250</v>
      </c>
      <c r="AF2" s="11">
        <f>IF(ISERROR(AE2/AD2),"",AE2/AD2)</f>
        <v>1.3612846153846154</v>
      </c>
      <c r="AG2" s="16" t="s">
        <v>1</v>
      </c>
      <c r="AH2" s="30">
        <f>12.8%+20%</f>
        <v>0.32800000000000001</v>
      </c>
      <c r="AI2" s="11">
        <f>IF(ISERROR(U2*AH2),"",U2*AH2)</f>
        <v>2.2533600000000003</v>
      </c>
      <c r="AJ2" s="11">
        <f>IF(ISERROR(U2+AF2+AI2),"",U2+AF2+AI2)</f>
        <v>10.484644615384616</v>
      </c>
      <c r="AK2" s="15">
        <v>0.01</v>
      </c>
      <c r="AL2" s="11">
        <f>IF(ISERROR(BE2*AK2),"",BE2*AK2)</f>
        <v>0.13</v>
      </c>
      <c r="AM2" s="15">
        <v>0</v>
      </c>
      <c r="AN2" s="11">
        <f>IF(ISERROR(BE2*AM2),"",BE2*AM2)</f>
        <v>0</v>
      </c>
      <c r="AO2" s="15">
        <v>0</v>
      </c>
      <c r="AP2" s="11">
        <f>IF(ISERROR(BE2*AO2),"",BE2*AO2)</f>
        <v>0</v>
      </c>
      <c r="AQ2" s="15">
        <v>0</v>
      </c>
      <c r="AR2" s="11">
        <f>IF(ISERROR(BE2*AQ2),"",BE2*AQ2)</f>
        <v>0</v>
      </c>
      <c r="AS2" s="29" t="s">
        <v>0</v>
      </c>
      <c r="AT2" s="15">
        <v>5.5E-2</v>
      </c>
      <c r="AU2" s="11">
        <f>IF(ISERROR(BE2*AT2),"",BE2*AT2)</f>
        <v>0.71499999999999997</v>
      </c>
      <c r="AV2" s="11">
        <v>0</v>
      </c>
      <c r="AW2" s="15">
        <v>0</v>
      </c>
      <c r="AX2" s="11">
        <f>IF(ISERROR(BE2*AW2),"",BE2*AW2)</f>
        <v>0</v>
      </c>
      <c r="AY2" s="11">
        <v>0</v>
      </c>
      <c r="AZ2" s="15">
        <v>0</v>
      </c>
      <c r="BA2" s="11">
        <f>IF(ISERROR(BE2*AZ2),"",BE2*AZ2)</f>
        <v>0</v>
      </c>
      <c r="BB2" s="11">
        <f>IF(ISERROR(AL2+AN2+AP2+AU2),"",AL2+AN2+AP2+AU2)</f>
        <v>0.84499999999999997</v>
      </c>
      <c r="BC2" s="11">
        <f>IF(ISERROR(AJ2+BB2),"",AJ2+BB2)</f>
        <v>11.329644615384616</v>
      </c>
      <c r="BD2" s="28">
        <f>IF(ISERROR((BE2-BC2)/BE2),"",(BE2-BC2)/BE2)</f>
        <v>0.1284888757396449</v>
      </c>
      <c r="BE2" s="27">
        <v>13</v>
      </c>
      <c r="BF2" s="14">
        <v>26.99</v>
      </c>
      <c r="BG2" s="13">
        <f>IF(ISERROR((BF2-BE2)/BF2),"",(BF2-BE2)/BF2)</f>
        <v>0.51834012597258239</v>
      </c>
      <c r="BH2" s="12">
        <v>830</v>
      </c>
      <c r="BI2" s="11">
        <f>IF(ISERROR(BC2*BH2),"",BC2*BH2)</f>
        <v>9403.6050307692312</v>
      </c>
      <c r="BJ2" s="11">
        <f>IF(ISERROR(BE2*BH2),"",BE2*BH2)</f>
        <v>10790</v>
      </c>
    </row>
    <row r="3" spans="1:62" ht="60" x14ac:dyDescent="0.25">
      <c r="A3" s="25">
        <v>2</v>
      </c>
      <c r="B3" s="16"/>
      <c r="C3" s="16"/>
      <c r="D3" s="16" t="s">
        <v>14</v>
      </c>
      <c r="E3" s="16" t="s">
        <v>13</v>
      </c>
      <c r="F3" s="16" t="s">
        <v>12</v>
      </c>
      <c r="G3" s="16" t="s">
        <v>11</v>
      </c>
      <c r="H3" s="26" t="s">
        <v>10</v>
      </c>
      <c r="I3" s="26" t="s">
        <v>9</v>
      </c>
      <c r="J3" s="29" t="s">
        <v>8</v>
      </c>
      <c r="K3" s="24" t="s">
        <v>7</v>
      </c>
      <c r="L3" s="16" t="s">
        <v>16</v>
      </c>
      <c r="M3" s="26" t="s">
        <v>20</v>
      </c>
      <c r="N3" s="16"/>
      <c r="O3" s="31" t="s">
        <v>22</v>
      </c>
      <c r="P3" s="16"/>
      <c r="Q3" s="16" t="s">
        <v>3</v>
      </c>
      <c r="R3" s="23"/>
      <c r="S3" s="19">
        <v>7.95</v>
      </c>
      <c r="T3" s="22">
        <f>IF(ISERROR(R3/S3),"",R3/S3)</f>
        <v>0</v>
      </c>
      <c r="U3" s="21">
        <f>'[1]HZO CCD'!D82</f>
        <v>9.16</v>
      </c>
      <c r="V3" s="14">
        <v>9</v>
      </c>
      <c r="W3" s="16" t="s">
        <v>2</v>
      </c>
      <c r="X3" s="20">
        <v>53</v>
      </c>
      <c r="Y3" s="20">
        <v>53</v>
      </c>
      <c r="Z3" s="20">
        <v>36</v>
      </c>
      <c r="AA3" s="19">
        <v>4</v>
      </c>
      <c r="AB3" s="12">
        <v>2</v>
      </c>
      <c r="AC3" s="18">
        <f>IF(X3="","",X3*Y3*Z3/1000000)</f>
        <v>0.10112400000000001</v>
      </c>
      <c r="AD3" s="17">
        <f>IF(AB3="","",65/AC3*AB3)</f>
        <v>1285.5504133539021</v>
      </c>
      <c r="AE3" s="16">
        <v>2250</v>
      </c>
      <c r="AF3" s="11">
        <f>IF(ISERROR(AE3/AD3),"",AE3/AD3)</f>
        <v>1.7502230769230771</v>
      </c>
      <c r="AG3" s="16" t="s">
        <v>1</v>
      </c>
      <c r="AH3" s="30">
        <f>12.8%+20%</f>
        <v>0.32800000000000001</v>
      </c>
      <c r="AI3" s="11">
        <f>IF(ISERROR(U3*AH3),"",U3*AH3)</f>
        <v>3.00448</v>
      </c>
      <c r="AJ3" s="11">
        <f>IF(ISERROR(U3+AF3+AI3),"",U3+AF3+AI3)</f>
        <v>13.914703076923079</v>
      </c>
      <c r="AK3" s="15">
        <v>0.01</v>
      </c>
      <c r="AL3" s="11">
        <f>IF(ISERROR(BE3*AK3),"",BE3*AK3)</f>
        <v>0.17250000000000001</v>
      </c>
      <c r="AM3" s="15">
        <v>0</v>
      </c>
      <c r="AN3" s="11">
        <f>IF(ISERROR(BE3*AM3),"",BE3*AM3)</f>
        <v>0</v>
      </c>
      <c r="AO3" s="15">
        <v>0</v>
      </c>
      <c r="AP3" s="11">
        <f>IF(ISERROR(BE3*AO3),"",BE3*AO3)</f>
        <v>0</v>
      </c>
      <c r="AQ3" s="15">
        <v>0</v>
      </c>
      <c r="AR3" s="11">
        <f>IF(ISERROR(BE3*AQ3),"",BE3*AQ3)</f>
        <v>0</v>
      </c>
      <c r="AS3" s="29" t="s">
        <v>0</v>
      </c>
      <c r="AT3" s="15">
        <v>5.5E-2</v>
      </c>
      <c r="AU3" s="11">
        <f>IF(ISERROR(BE3*AT3),"",BE3*AT3)</f>
        <v>0.94874999999999998</v>
      </c>
      <c r="AV3" s="11">
        <v>0</v>
      </c>
      <c r="AW3" s="15">
        <v>0</v>
      </c>
      <c r="AX3" s="11">
        <f>IF(ISERROR(BE3*AW3),"",BE3*AW3)</f>
        <v>0</v>
      </c>
      <c r="AY3" s="11">
        <v>0</v>
      </c>
      <c r="AZ3" s="15">
        <v>0</v>
      </c>
      <c r="BA3" s="11">
        <f>IF(ISERROR(BE3*AZ3),"",BE3*AZ3)</f>
        <v>0</v>
      </c>
      <c r="BB3" s="11">
        <f>IF(ISERROR(AL3+AN3+AP3+AU3),"",AL3+AN3+AP3+AU3)</f>
        <v>1.1212500000000001</v>
      </c>
      <c r="BC3" s="11">
        <f>IF(ISERROR(AJ3+BB3),"",AJ3+BB3)</f>
        <v>15.035953076923079</v>
      </c>
      <c r="BD3" s="28">
        <f>IF(ISERROR((BE3-BC3)/BE3),"",(BE3-BC3)/BE3)</f>
        <v>0.12835054626532877</v>
      </c>
      <c r="BE3" s="27">
        <v>17.25</v>
      </c>
      <c r="BF3" s="14">
        <v>34.99</v>
      </c>
      <c r="BG3" s="13">
        <f>IF(ISERROR((BF3-BE3)/BF3),"",(BF3-BE3)/BF3)</f>
        <v>0.50700200057159195</v>
      </c>
      <c r="BH3" s="12">
        <v>0</v>
      </c>
      <c r="BI3" s="11">
        <f>IF(ISERROR(BC3*BH3),"",BC3*BH3)</f>
        <v>0</v>
      </c>
      <c r="BJ3" s="11">
        <f>IF(ISERROR(BE3*BH3),"",BE3*BH3)</f>
        <v>0</v>
      </c>
    </row>
    <row r="4" spans="1:62" ht="60" x14ac:dyDescent="0.25">
      <c r="A4" s="25">
        <v>3</v>
      </c>
      <c r="B4" s="16"/>
      <c r="C4" s="16"/>
      <c r="D4" s="16" t="s">
        <v>14</v>
      </c>
      <c r="E4" s="16" t="s">
        <v>13</v>
      </c>
      <c r="F4" s="16" t="s">
        <v>12</v>
      </c>
      <c r="G4" s="16" t="s">
        <v>11</v>
      </c>
      <c r="H4" s="26" t="s">
        <v>10</v>
      </c>
      <c r="I4" s="26" t="s">
        <v>9</v>
      </c>
      <c r="J4" s="29" t="s">
        <v>8</v>
      </c>
      <c r="K4" s="24" t="s">
        <v>21</v>
      </c>
      <c r="L4" s="16" t="s">
        <v>6</v>
      </c>
      <c r="M4" s="26" t="s">
        <v>20</v>
      </c>
      <c r="N4" s="16"/>
      <c r="O4" s="31" t="s">
        <v>19</v>
      </c>
      <c r="P4" s="16"/>
      <c r="Q4" s="16" t="s">
        <v>3</v>
      </c>
      <c r="R4" s="23"/>
      <c r="S4" s="19">
        <v>7.95</v>
      </c>
      <c r="T4" s="22">
        <f>IF(ISERROR(R4/S4),"",R4/S4)</f>
        <v>0</v>
      </c>
      <c r="U4" s="21">
        <f>'[1]HZO CCD'!F82</f>
        <v>10.11</v>
      </c>
      <c r="V4" s="14">
        <v>9.9</v>
      </c>
      <c r="W4" s="16" t="s">
        <v>2</v>
      </c>
      <c r="X4" s="20">
        <v>53</v>
      </c>
      <c r="Y4" s="20">
        <v>53</v>
      </c>
      <c r="Z4" s="20">
        <v>40</v>
      </c>
      <c r="AA4" s="19">
        <v>4</v>
      </c>
      <c r="AB4" s="12">
        <v>2</v>
      </c>
      <c r="AC4" s="18">
        <f>IF(X4="","",X4*Y4*Z4/1000000)</f>
        <v>0.11236</v>
      </c>
      <c r="AD4" s="17">
        <f>IF(AB4="","",65/AC4*AB4)</f>
        <v>1156.9953720185119</v>
      </c>
      <c r="AE4" s="16">
        <v>2250</v>
      </c>
      <c r="AF4" s="11">
        <f>IF(ISERROR(AE4/AD4),"",AE4/AD4)</f>
        <v>1.9446923076923077</v>
      </c>
      <c r="AG4" s="16" t="s">
        <v>1</v>
      </c>
      <c r="AH4" s="30">
        <f>12.8%+20%</f>
        <v>0.32800000000000001</v>
      </c>
      <c r="AI4" s="11">
        <f>IF(ISERROR(U4*AH4),"",U4*AH4)</f>
        <v>3.3160799999999999</v>
      </c>
      <c r="AJ4" s="11">
        <f>IF(ISERROR(U4+AF4+AI4),"",U4+AF4+AI4)</f>
        <v>15.370772307692306</v>
      </c>
      <c r="AK4" s="15">
        <v>0.01</v>
      </c>
      <c r="AL4" s="11">
        <f>IF(ISERROR(BE4*AK4),"",BE4*AK4)</f>
        <v>0.1925</v>
      </c>
      <c r="AM4" s="15">
        <v>0</v>
      </c>
      <c r="AN4" s="11">
        <f>IF(ISERROR(BE4*AM4),"",BE4*AM4)</f>
        <v>0</v>
      </c>
      <c r="AO4" s="15">
        <v>0</v>
      </c>
      <c r="AP4" s="11">
        <f>IF(ISERROR(BE4*AO4),"",BE4*AO4)</f>
        <v>0</v>
      </c>
      <c r="AQ4" s="15">
        <v>0</v>
      </c>
      <c r="AR4" s="11">
        <f>IF(ISERROR(BE4*AQ4),"",BE4*AQ4)</f>
        <v>0</v>
      </c>
      <c r="AS4" s="29" t="s">
        <v>0</v>
      </c>
      <c r="AT4" s="15">
        <v>5.5E-2</v>
      </c>
      <c r="AU4" s="11">
        <f>IF(ISERROR(BE4*AT4),"",BE4*AT4)</f>
        <v>1.0587500000000001</v>
      </c>
      <c r="AV4" s="11">
        <v>0</v>
      </c>
      <c r="AW4" s="15">
        <v>0</v>
      </c>
      <c r="AX4" s="11">
        <f>IF(ISERROR(BE4*AW4),"",BE4*AW4)</f>
        <v>0</v>
      </c>
      <c r="AY4" s="11">
        <v>0</v>
      </c>
      <c r="AZ4" s="15">
        <v>0</v>
      </c>
      <c r="BA4" s="11">
        <f>IF(ISERROR(BE4*AZ4),"",BE4*AZ4)</f>
        <v>0</v>
      </c>
      <c r="BB4" s="11">
        <f>IF(ISERROR(AL4+AN4+AP4+AU4),"",AL4+AN4+AP4+AU4)</f>
        <v>1.2512500000000002</v>
      </c>
      <c r="BC4" s="11">
        <f>IF(ISERROR(AJ4+BB4),"",AJ4+BB4)</f>
        <v>16.622022307692305</v>
      </c>
      <c r="BD4" s="28">
        <f>IF(ISERROR((BE4-BC4)/BE4),"",(BE4-BC4)/BE4)</f>
        <v>0.13651832167832184</v>
      </c>
      <c r="BE4" s="27">
        <v>19.25</v>
      </c>
      <c r="BF4" s="14">
        <v>39.99</v>
      </c>
      <c r="BG4" s="13">
        <f>IF(ISERROR((BF4-BE4)/BF4),"",(BF4-BE4)/BF4)</f>
        <v>0.51862965741435363</v>
      </c>
      <c r="BH4" s="12">
        <v>0</v>
      </c>
      <c r="BI4" s="11">
        <f>IF(ISERROR(BC4*BH4),"",BC4*BH4)</f>
        <v>0</v>
      </c>
      <c r="BJ4" s="11">
        <f>IF(ISERROR(BE4*BH4),"",BE4*BH4)</f>
        <v>0</v>
      </c>
    </row>
    <row r="5" spans="1:62" ht="48" customHeight="1" x14ac:dyDescent="0.25">
      <c r="A5" s="25">
        <v>1</v>
      </c>
      <c r="B5" s="16"/>
      <c r="C5" s="16"/>
      <c r="D5" s="16" t="s">
        <v>14</v>
      </c>
      <c r="E5" s="16" t="s">
        <v>13</v>
      </c>
      <c r="F5" s="16" t="s">
        <v>12</v>
      </c>
      <c r="G5" s="16" t="s">
        <v>11</v>
      </c>
      <c r="H5" s="26" t="s">
        <v>10</v>
      </c>
      <c r="I5" s="26" t="s">
        <v>9</v>
      </c>
      <c r="J5" s="29" t="s">
        <v>8</v>
      </c>
      <c r="K5" s="24" t="s">
        <v>7</v>
      </c>
      <c r="L5" s="16" t="s">
        <v>18</v>
      </c>
      <c r="M5" s="26" t="s">
        <v>5</v>
      </c>
      <c r="N5" s="16"/>
      <c r="O5" s="31" t="s">
        <v>17</v>
      </c>
      <c r="P5" s="16"/>
      <c r="Q5" s="16" t="s">
        <v>3</v>
      </c>
      <c r="R5" s="23"/>
      <c r="S5" s="19">
        <v>7.95</v>
      </c>
      <c r="T5" s="22">
        <f>IF(ISERROR(R5/S5),"",R5/S5)</f>
        <v>0</v>
      </c>
      <c r="U5" s="21">
        <f>'[1]HZO CCD'!B82</f>
        <v>6.87</v>
      </c>
      <c r="V5" s="14">
        <v>6.8</v>
      </c>
      <c r="W5" s="16" t="s">
        <v>2</v>
      </c>
      <c r="X5" s="20">
        <v>53</v>
      </c>
      <c r="Y5" s="20">
        <v>53</v>
      </c>
      <c r="Z5" s="20">
        <v>28</v>
      </c>
      <c r="AA5" s="19">
        <v>4</v>
      </c>
      <c r="AB5" s="32">
        <v>2</v>
      </c>
      <c r="AC5" s="18">
        <f>IF(X5="","",X5*Y5*Z5/1000000)</f>
        <v>7.8652E-2</v>
      </c>
      <c r="AD5" s="17">
        <f>IF(AB5="","",65/AC5*AB5)</f>
        <v>1652.8505314550171</v>
      </c>
      <c r="AE5" s="16">
        <v>2250</v>
      </c>
      <c r="AF5" s="11">
        <f>IF(ISERROR(AE5/AD5),"",AE5/AD5)</f>
        <v>1.3612846153846154</v>
      </c>
      <c r="AG5" s="16" t="s">
        <v>1</v>
      </c>
      <c r="AH5" s="30">
        <f>12.8%+20%</f>
        <v>0.32800000000000001</v>
      </c>
      <c r="AI5" s="11">
        <f>IF(ISERROR(U5*AH5),"",U5*AH5)</f>
        <v>2.2533600000000003</v>
      </c>
      <c r="AJ5" s="11">
        <f>IF(ISERROR(U5+AF5+AI5),"",U5+AF5+AI5)</f>
        <v>10.484644615384616</v>
      </c>
      <c r="AK5" s="15">
        <v>0.01</v>
      </c>
      <c r="AL5" s="11">
        <f>IF(ISERROR(BE5*AK5),"",BE5*AK5)</f>
        <v>0.13</v>
      </c>
      <c r="AM5" s="15">
        <v>0</v>
      </c>
      <c r="AN5" s="11">
        <f>IF(ISERROR(BE5*AM5),"",BE5*AM5)</f>
        <v>0</v>
      </c>
      <c r="AO5" s="15">
        <v>0</v>
      </c>
      <c r="AP5" s="11">
        <f>IF(ISERROR(BE5*AO5),"",BE5*AO5)</f>
        <v>0</v>
      </c>
      <c r="AQ5" s="15">
        <v>0</v>
      </c>
      <c r="AR5" s="11">
        <f>IF(ISERROR(BE5*AQ5),"",BE5*AQ5)</f>
        <v>0</v>
      </c>
      <c r="AS5" s="29" t="s">
        <v>0</v>
      </c>
      <c r="AT5" s="15">
        <v>5.5E-2</v>
      </c>
      <c r="AU5" s="11">
        <f>IF(ISERROR(BE5*AT5),"",BE5*AT5)</f>
        <v>0.71499999999999997</v>
      </c>
      <c r="AV5" s="11">
        <v>0</v>
      </c>
      <c r="AW5" s="15">
        <v>0</v>
      </c>
      <c r="AX5" s="11">
        <f>IF(ISERROR(BE5*AW5),"",BE5*AW5)</f>
        <v>0</v>
      </c>
      <c r="AY5" s="11">
        <v>0</v>
      </c>
      <c r="AZ5" s="15">
        <v>0</v>
      </c>
      <c r="BA5" s="11">
        <f>IF(ISERROR(BE5*AZ5),"",BE5*AZ5)</f>
        <v>0</v>
      </c>
      <c r="BB5" s="11">
        <f>IF(ISERROR(AL5+AN5+AP5+AU5),"",AL5+AN5+AP5+AU5)</f>
        <v>0.84499999999999997</v>
      </c>
      <c r="BC5" s="11">
        <f>IF(ISERROR(AJ5+BB5),"",AJ5+BB5)</f>
        <v>11.329644615384616</v>
      </c>
      <c r="BD5" s="28">
        <f>IF(ISERROR((BE5-BC5)/BE5),"",(BE5-BC5)/BE5)</f>
        <v>0.1284888757396449</v>
      </c>
      <c r="BE5" s="27">
        <v>13</v>
      </c>
      <c r="BF5" s="14">
        <v>26.99</v>
      </c>
      <c r="BG5" s="13">
        <f>IF(ISERROR((BF5-BE5)/BF5),"",(BF5-BE5)/BF5)</f>
        <v>0.51834012597258239</v>
      </c>
      <c r="BH5" s="12">
        <v>900</v>
      </c>
      <c r="BI5" s="11">
        <f>IF(ISERROR(BC5*BH5),"",BC5*BH5)</f>
        <v>10196.680153846155</v>
      </c>
      <c r="BJ5" s="11">
        <f>IF(ISERROR(BE5*BH5),"",BE5*BH5)</f>
        <v>11700</v>
      </c>
    </row>
    <row r="6" spans="1:62" ht="60" x14ac:dyDescent="0.25">
      <c r="A6" s="25">
        <v>2</v>
      </c>
      <c r="B6" s="16"/>
      <c r="C6" s="16"/>
      <c r="D6" s="16" t="s">
        <v>14</v>
      </c>
      <c r="E6" s="16" t="s">
        <v>13</v>
      </c>
      <c r="F6" s="16" t="s">
        <v>12</v>
      </c>
      <c r="G6" s="16" t="s">
        <v>11</v>
      </c>
      <c r="H6" s="26" t="s">
        <v>10</v>
      </c>
      <c r="I6" s="26" t="s">
        <v>9</v>
      </c>
      <c r="J6" s="29" t="s">
        <v>8</v>
      </c>
      <c r="K6" s="24" t="s">
        <v>7</v>
      </c>
      <c r="L6" s="16" t="s">
        <v>16</v>
      </c>
      <c r="M6" s="26" t="s">
        <v>5</v>
      </c>
      <c r="N6" s="16"/>
      <c r="O6" s="31" t="s">
        <v>15</v>
      </c>
      <c r="P6" s="16"/>
      <c r="Q6" s="16" t="s">
        <v>3</v>
      </c>
      <c r="R6" s="23"/>
      <c r="S6" s="19">
        <v>7.95</v>
      </c>
      <c r="T6" s="22">
        <f>IF(ISERROR(R6/S6),"",R6/S6)</f>
        <v>0</v>
      </c>
      <c r="U6" s="21">
        <f>'[1]HZO CCD'!D82</f>
        <v>9.16</v>
      </c>
      <c r="V6" s="14">
        <v>9</v>
      </c>
      <c r="W6" s="16" t="s">
        <v>2</v>
      </c>
      <c r="X6" s="20">
        <v>53</v>
      </c>
      <c r="Y6" s="20">
        <v>53</v>
      </c>
      <c r="Z6" s="20">
        <v>36</v>
      </c>
      <c r="AA6" s="19">
        <v>4</v>
      </c>
      <c r="AB6" s="12">
        <v>2</v>
      </c>
      <c r="AC6" s="18">
        <f>IF(X6="","",X6*Y6*Z6/1000000)</f>
        <v>0.10112400000000001</v>
      </c>
      <c r="AD6" s="17">
        <f>IF(AB6="","",65/AC6*AB6)</f>
        <v>1285.5504133539021</v>
      </c>
      <c r="AE6" s="16">
        <v>2250</v>
      </c>
      <c r="AF6" s="11">
        <f>IF(ISERROR(AE6/AD6),"",AE6/AD6)</f>
        <v>1.7502230769230771</v>
      </c>
      <c r="AG6" s="16" t="s">
        <v>1</v>
      </c>
      <c r="AH6" s="30">
        <f>12.8%+20%</f>
        <v>0.32800000000000001</v>
      </c>
      <c r="AI6" s="11">
        <f>IF(ISERROR(U6*AH6),"",U6*AH6)</f>
        <v>3.00448</v>
      </c>
      <c r="AJ6" s="11">
        <f>IF(ISERROR(U6+AF6+AI6),"",U6+AF6+AI6)</f>
        <v>13.914703076923079</v>
      </c>
      <c r="AK6" s="15">
        <v>0.01</v>
      </c>
      <c r="AL6" s="11">
        <f>IF(ISERROR(BE6*AK6),"",BE6*AK6)</f>
        <v>0.17250000000000001</v>
      </c>
      <c r="AM6" s="15">
        <v>0</v>
      </c>
      <c r="AN6" s="11">
        <f>IF(ISERROR(BE6*AM6),"",BE6*AM6)</f>
        <v>0</v>
      </c>
      <c r="AO6" s="15">
        <v>0</v>
      </c>
      <c r="AP6" s="11">
        <f>IF(ISERROR(BE6*AO6),"",BE6*AO6)</f>
        <v>0</v>
      </c>
      <c r="AQ6" s="15">
        <v>0</v>
      </c>
      <c r="AR6" s="11">
        <f>IF(ISERROR(BE6*AQ6),"",BE6*AQ6)</f>
        <v>0</v>
      </c>
      <c r="AS6" s="29" t="s">
        <v>0</v>
      </c>
      <c r="AT6" s="15">
        <v>5.5E-2</v>
      </c>
      <c r="AU6" s="11">
        <f>IF(ISERROR(BE6*AT6),"",BE6*AT6)</f>
        <v>0.94874999999999998</v>
      </c>
      <c r="AV6" s="11">
        <v>0</v>
      </c>
      <c r="AW6" s="15">
        <v>0</v>
      </c>
      <c r="AX6" s="11">
        <f>IF(ISERROR(BE6*AW6),"",BE6*AW6)</f>
        <v>0</v>
      </c>
      <c r="AY6" s="11">
        <v>0</v>
      </c>
      <c r="AZ6" s="15">
        <v>0</v>
      </c>
      <c r="BA6" s="11">
        <f>IF(ISERROR(BE6*AZ6),"",BE6*AZ6)</f>
        <v>0</v>
      </c>
      <c r="BB6" s="11">
        <f>IF(ISERROR(AL6+AN6+AP6+AU6),"",AL6+AN6+AP6+AU6)</f>
        <v>1.1212500000000001</v>
      </c>
      <c r="BC6" s="11">
        <f>IF(ISERROR(AJ6+BB6),"",AJ6+BB6)</f>
        <v>15.035953076923079</v>
      </c>
      <c r="BD6" s="28">
        <f>IF(ISERROR((BE6-BC6)/BE6),"",(BE6-BC6)/BE6)</f>
        <v>0.12835054626532877</v>
      </c>
      <c r="BE6" s="27">
        <v>17.25</v>
      </c>
      <c r="BF6" s="14">
        <v>34.99</v>
      </c>
      <c r="BG6" s="13">
        <f>IF(ISERROR((BF6-BE6)/BF6),"",(BF6-BE6)/BF6)</f>
        <v>0.50700200057159195</v>
      </c>
      <c r="BH6" s="12">
        <v>900</v>
      </c>
      <c r="BI6" s="11">
        <f>IF(ISERROR(BC6*BH6),"",BC6*BH6)</f>
        <v>13532.35776923077</v>
      </c>
      <c r="BJ6" s="11">
        <f>IF(ISERROR(BE6*BH6),"",BE6*BH6)</f>
        <v>15525</v>
      </c>
    </row>
    <row r="7" spans="1:62" ht="60" x14ac:dyDescent="0.25">
      <c r="A7" s="25">
        <v>3</v>
      </c>
      <c r="B7" s="16"/>
      <c r="C7" s="16"/>
      <c r="D7" s="16" t="s">
        <v>14</v>
      </c>
      <c r="E7" s="16" t="s">
        <v>13</v>
      </c>
      <c r="F7" s="16" t="s">
        <v>12</v>
      </c>
      <c r="G7" s="16" t="s">
        <v>11</v>
      </c>
      <c r="H7" s="26" t="s">
        <v>10</v>
      </c>
      <c r="I7" s="26" t="s">
        <v>9</v>
      </c>
      <c r="J7" s="29" t="s">
        <v>8</v>
      </c>
      <c r="K7" s="24" t="s">
        <v>7</v>
      </c>
      <c r="L7" s="16" t="s">
        <v>6</v>
      </c>
      <c r="M7" s="26" t="s">
        <v>5</v>
      </c>
      <c r="N7" s="16"/>
      <c r="O7" s="31" t="s">
        <v>4</v>
      </c>
      <c r="P7" s="16"/>
      <c r="Q7" s="16" t="s">
        <v>3</v>
      </c>
      <c r="R7" s="23"/>
      <c r="S7" s="19">
        <v>7.95</v>
      </c>
      <c r="T7" s="22">
        <f>IF(ISERROR(R7/S7),"",R7/S7)</f>
        <v>0</v>
      </c>
      <c r="U7" s="21">
        <f>'[1]HZO CCD'!F82</f>
        <v>10.11</v>
      </c>
      <c r="V7" s="14">
        <v>9.9</v>
      </c>
      <c r="W7" s="16" t="s">
        <v>2</v>
      </c>
      <c r="X7" s="20">
        <v>53</v>
      </c>
      <c r="Y7" s="20">
        <v>53</v>
      </c>
      <c r="Z7" s="20">
        <v>40</v>
      </c>
      <c r="AA7" s="19">
        <v>4</v>
      </c>
      <c r="AB7" s="12">
        <v>2</v>
      </c>
      <c r="AC7" s="18">
        <f>IF(X7="","",X7*Y7*Z7/1000000)</f>
        <v>0.11236</v>
      </c>
      <c r="AD7" s="17">
        <f>IF(AB7="","",65/AC7*AB7)</f>
        <v>1156.9953720185119</v>
      </c>
      <c r="AE7" s="16">
        <v>2250</v>
      </c>
      <c r="AF7" s="11">
        <f>IF(ISERROR(AE7/AD7),"",AE7/AD7)</f>
        <v>1.9446923076923077</v>
      </c>
      <c r="AG7" s="16" t="s">
        <v>1</v>
      </c>
      <c r="AH7" s="30">
        <f>12.8%+20%</f>
        <v>0.32800000000000001</v>
      </c>
      <c r="AI7" s="11">
        <f>IF(ISERROR(U7*AH7),"",U7*AH7)</f>
        <v>3.3160799999999999</v>
      </c>
      <c r="AJ7" s="11">
        <f>IF(ISERROR(U7+AF7+AI7),"",U7+AF7+AI7)</f>
        <v>15.370772307692306</v>
      </c>
      <c r="AK7" s="15">
        <v>0.01</v>
      </c>
      <c r="AL7" s="11">
        <f>IF(ISERROR(BE7*AK7),"",BE7*AK7)</f>
        <v>0.1925</v>
      </c>
      <c r="AM7" s="15">
        <v>0</v>
      </c>
      <c r="AN7" s="11">
        <f>IF(ISERROR(BE7*AM7),"",BE7*AM7)</f>
        <v>0</v>
      </c>
      <c r="AO7" s="15">
        <v>0</v>
      </c>
      <c r="AP7" s="11">
        <f>IF(ISERROR(BE7*AO7),"",BE7*AO7)</f>
        <v>0</v>
      </c>
      <c r="AQ7" s="15">
        <v>0</v>
      </c>
      <c r="AR7" s="11">
        <f>IF(ISERROR(BE7*AQ7),"",BE7*AQ7)</f>
        <v>0</v>
      </c>
      <c r="AS7" s="29" t="s">
        <v>0</v>
      </c>
      <c r="AT7" s="15">
        <v>5.5E-2</v>
      </c>
      <c r="AU7" s="11">
        <f>IF(ISERROR(BE7*AT7),"",BE7*AT7)</f>
        <v>1.0587500000000001</v>
      </c>
      <c r="AV7" s="11">
        <v>0</v>
      </c>
      <c r="AW7" s="15">
        <v>0</v>
      </c>
      <c r="AX7" s="11">
        <f>IF(ISERROR(BE7*AW7),"",BE7*AW7)</f>
        <v>0</v>
      </c>
      <c r="AY7" s="11">
        <v>0</v>
      </c>
      <c r="AZ7" s="15">
        <v>0</v>
      </c>
      <c r="BA7" s="11">
        <f>IF(ISERROR(BE7*AZ7),"",BE7*AZ7)</f>
        <v>0</v>
      </c>
      <c r="BB7" s="11">
        <f>IF(ISERROR(AL7+AN7+AP7+AU7),"",AL7+AN7+AP7+AU7)</f>
        <v>1.2512500000000002</v>
      </c>
      <c r="BC7" s="11">
        <f>IF(ISERROR(AJ7+BB7),"",AJ7+BB7)</f>
        <v>16.622022307692305</v>
      </c>
      <c r="BD7" s="28">
        <f>IF(ISERROR((BE7-BC7)/BE7),"",(BE7-BC7)/BE7)</f>
        <v>0.13651832167832184</v>
      </c>
      <c r="BE7" s="27">
        <v>19.25</v>
      </c>
      <c r="BF7" s="14">
        <v>39.99</v>
      </c>
      <c r="BG7" s="13">
        <f>IF(ISERROR((BF7-BE7)/BF7),"",(BF7-BE7)/BF7)</f>
        <v>0.51862965741435363</v>
      </c>
      <c r="BH7" s="12">
        <v>900</v>
      </c>
      <c r="BI7" s="11">
        <f>IF(ISERROR(BC7*BH7),"",BC7*BH7)</f>
        <v>14959.820076923075</v>
      </c>
      <c r="BJ7" s="11">
        <f>IF(ISERROR(BE7*BH7),"",BE7*BH7)</f>
        <v>17325</v>
      </c>
    </row>
  </sheetData>
  <protectedRanges>
    <protectedRange sqref="L2:N7 A2:J246 AQ1:AR1 AV1 AY1 L8:BA246 Q2:BD7 BF2:BH7" name="Range1"/>
    <protectedRange sqref="K2:K251" name="Range1_1"/>
    <protectedRange sqref="P2:P7" name="Range1_2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D2:D7</xm:sqref>
        </x14:dataValidation>
        <x14:dataValidation type="list" allowBlank="1" showInputMessage="1" showErrorMessage="1">
          <x14:formula1>
            <xm:f>[1]Data!#REF!</xm:f>
          </x14:formula1>
          <xm:sqref>W2:W7</xm:sqref>
        </x14:dataValidation>
        <x14:dataValidation type="list" allowBlank="1" showInputMessage="1" showErrorMessage="1">
          <x14:formula1>
            <xm:f>[1]Data!#REF!</xm:f>
          </x14:formula1>
          <xm:sqref>Q2:Q7</xm:sqref>
        </x14:dataValidation>
        <x14:dataValidation type="list" allowBlank="1" showInputMessage="1" showErrorMessage="1">
          <x14:formula1>
            <xm:f>[1]ValueSelection!#REF!</xm:f>
          </x14:formula1>
          <xm:sqref>E2:E7</xm:sqref>
        </x14:dataValidation>
        <x14:dataValidation type="list" allowBlank="1" showInputMessage="1" showErrorMessage="1">
          <x14:formula1>
            <xm:f>[1]ValueSelection!#REF!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July+20%tariff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2026-02-24T03:07:56Z</dcterms:created>
  <dcterms:modified xsi:type="dcterms:W3CDTF">2026-02-24T03:09:10Z</dcterms:modified>
</cp:coreProperties>
</file>