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B0884F7-EAEC-445E-AB04-F11573F1B2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'[2]other data'!$I$3:$I$249</definedName>
    <definedName name="crs">'[9]SUBCATS INTERNAL USE'!$A$3:$C$1000</definedName>
    <definedName name="Cycle">[6]Lists!$E$6:$E$30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iffgrp">'[2]diff group head'!$A$2:$A$47</definedName>
    <definedName name="DIFFS">'[2]other data'!$AF$2:$AF$13</definedName>
    <definedName name="division">'[10]X-PORTS'!$K$4:$K$12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FASHION">[11]LIST!$E$2:$E$7</definedName>
    <definedName name="Feature1_Range">[4]Mapping!$AG$2:$AG$25</definedName>
    <definedName name="Feature10_Range">[12]Mapping!$AP$2:$AP$17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[4]Mapping!$L$2:$L$10</definedName>
    <definedName name="FIFRAExemption_Range">[4]Mapping!$N$2:$N$3</definedName>
    <definedName name="foam">[7]Sheet1!$EC$2:$EC$3</definedName>
    <definedName name="FOBCostPerPiece">#REF!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[11]LIST!$G$2:$G$7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[11]LIST!$C$2:$C$7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PACK">[7]Sheet1!$EE$2:$EE$3</definedName>
    <definedName name="PackageType">'[3]1-Import Product Data Sheet'!$L$102:$L$131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o_type">'[2]other data'!$AU$2:$AU$11</definedName>
    <definedName name="PORT_IFF">[13]a!$A$10:$B$35</definedName>
    <definedName name="ports">'[10]X-PORTS'!$D$4:$D$33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PRICE">[11]LIST!$B$2:$B$6</definedName>
    <definedName name="Prints">#REF!</definedName>
    <definedName name="QSFOB">[14]Q1!$C$38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[4]Mapping!$BB$2:$BB$3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PORTS">'[10]X-PORTS'!$I$5:$I$7</definedName>
    <definedName name="VendorType">'[5]Hardline Drop down'!$F$5:$F$8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8" l="1"/>
  <c r="BA6" i="8"/>
  <c r="BA5" i="8"/>
  <c r="BA4" i="8"/>
  <c r="BA3" i="8"/>
  <c r="BA2" i="8"/>
  <c r="BD6" i="8" l="1"/>
  <c r="AI7" i="8"/>
  <c r="AI6" i="8"/>
  <c r="AI5" i="8"/>
  <c r="AI4" i="8"/>
  <c r="AI3" i="8"/>
  <c r="AI2" i="8"/>
  <c r="BC6" i="8" l="1"/>
  <c r="AT6" i="8"/>
  <c r="AQ6" i="8"/>
  <c r="AN6" i="8"/>
  <c r="AL6" i="8"/>
  <c r="AD6" i="8"/>
  <c r="AE6" i="8" s="1"/>
  <c r="AG6" i="8" s="1"/>
  <c r="AU6" i="8" l="1"/>
  <c r="AJ6" i="8"/>
  <c r="AV6" i="8"/>
  <c r="BB6" i="8" s="1"/>
  <c r="AQ2" i="8"/>
  <c r="AQ3" i="8"/>
  <c r="AW6" i="8" l="1"/>
  <c r="BC7" i="8"/>
  <c r="AT7" i="8"/>
  <c r="AQ7" i="8"/>
  <c r="AN7" i="8"/>
  <c r="AL7" i="8"/>
  <c r="AJ7" i="8"/>
  <c r="AD7" i="8"/>
  <c r="AE7" i="8" s="1"/>
  <c r="AG7" i="8" s="1"/>
  <c r="BC5" i="8"/>
  <c r="AT5" i="8"/>
  <c r="AQ5" i="8"/>
  <c r="AN5" i="8"/>
  <c r="AL5" i="8"/>
  <c r="AJ5" i="8"/>
  <c r="AD5" i="8"/>
  <c r="AE5" i="8" s="1"/>
  <c r="AG5" i="8" s="1"/>
  <c r="BC4" i="8"/>
  <c r="AT4" i="8"/>
  <c r="AQ4" i="8"/>
  <c r="AN4" i="8"/>
  <c r="AL4" i="8"/>
  <c r="AJ4" i="8"/>
  <c r="AD4" i="8"/>
  <c r="AE4" i="8" s="1"/>
  <c r="AG4" i="8" s="1"/>
  <c r="BC3" i="8"/>
  <c r="AT3" i="8"/>
  <c r="AN3" i="8"/>
  <c r="AL3" i="8"/>
  <c r="AJ3" i="8"/>
  <c r="AD3" i="8"/>
  <c r="AE3" i="8" s="1"/>
  <c r="AG3" i="8" s="1"/>
  <c r="BC2" i="8"/>
  <c r="AT2" i="8"/>
  <c r="AN2" i="8"/>
  <c r="AL2" i="8"/>
  <c r="AJ2" i="8"/>
  <c r="AD2" i="8"/>
  <c r="AE2" i="8" s="1"/>
  <c r="AG2" i="8" s="1"/>
  <c r="BF6" i="8" l="1"/>
  <c r="AU4" i="8"/>
  <c r="AV4" i="8" s="1"/>
  <c r="AW4" i="8" s="1"/>
  <c r="AU3" i="8"/>
  <c r="AV3" i="8" s="1"/>
  <c r="BB3" i="8" s="1"/>
  <c r="AU2" i="8"/>
  <c r="AV2" i="8" s="1"/>
  <c r="BB2" i="8" s="1"/>
  <c r="AU7" i="8"/>
  <c r="AV7" i="8" s="1"/>
  <c r="AW7" i="8" s="1"/>
  <c r="AU5" i="8"/>
  <c r="AV5" i="8" s="1"/>
  <c r="BB5" i="8" s="1"/>
  <c r="BB4" i="8" l="1"/>
  <c r="BB7" i="8"/>
  <c r="BE6" i="8" s="1"/>
  <c r="BG6" i="8" s="1"/>
  <c r="AW5" i="8"/>
  <c r="AW3" i="8"/>
  <c r="AW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<sst xmlns="http://schemas.openxmlformats.org/spreadsheetml/2006/main" count="137" uniqueCount="80">
  <si>
    <t>Brand</t>
  </si>
  <si>
    <t>Package Type</t>
  </si>
  <si>
    <t>Licensor</t>
  </si>
  <si>
    <t>Normal</t>
  </si>
  <si>
    <t>SHEET/SHEET SET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</si>
  <si>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</si>
  <si>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</si>
  <si>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</si>
  <si>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</si>
  <si>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</si>
  <si>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</si>
  <si>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</si>
  <si>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</si>
  <si>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</si>
  <si>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</si>
  <si>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</si>
  <si>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</si>
  <si>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</si>
  <si>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</si>
  <si>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</si>
  <si>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</si>
  <si>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</si>
  <si>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</si>
  <si>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</si>
  <si>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</si>
  <si>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</si>
  <si>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</si>
  <si>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</si>
  <si>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</si>
  <si>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</si>
  <si>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</si>
  <si>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</si>
  <si>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</si>
  <si>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</si>
  <si>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</si>
  <si>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</si>
  <si>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</si>
  <si>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</si>
  <si>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</si>
  <si>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</si>
  <si>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</si>
  <si>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</si>
  <si>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</si>
  <si>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</si>
  <si>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</si>
  <si>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</si>
  <si>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</si>
  <si>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</si>
  <si>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</si>
  <si>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</si>
  <si>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</si>
  <si>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</si>
  <si>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</si>
  <si>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</si>
  <si>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</si>
  <si>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</si>
  <si>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Shanghai, China</t>
  </si>
  <si>
    <t>Material-Short</t>
  </si>
  <si>
    <t>Additional Customer Price</t>
  </si>
  <si>
    <t>Additional Customer Item#</t>
  </si>
  <si>
    <t>Total Fty Cost</t>
  </si>
  <si>
    <t>Avg. MU%</t>
  </si>
  <si>
    <t>Normal</t>
    <phoneticPr fontId="11" type="noConversion"/>
  </si>
  <si>
    <t>Velvet Plush Sheet Set</t>
  </si>
  <si>
    <r>
      <t xml:space="preserve">6pcs </t>
    </r>
    <r>
      <rPr>
        <b/>
        <sz val="11"/>
        <rFont val="Calibri"/>
        <family val="2"/>
      </rPr>
      <t>Solid</t>
    </r>
    <r>
      <rPr>
        <sz val="11"/>
        <rFont val="Calibri"/>
        <family val="2"/>
      </rPr>
      <t xml:space="preserve"> Sheet Set: 200gsm Solild microvelour with both sides brushed;Pillowcase: 120gsm Solid Microfiber;self fabric bag+ insert: 6sets per carton ( 4 Queen + 2 King)</t>
    </r>
  </si>
  <si>
    <t>knitted sheet set of man-made fibers</t>
  </si>
  <si>
    <t>QUEEN: 90X100"/20.5x32"(4)/60X80"+15"</t>
  </si>
  <si>
    <t>KING: 108X100"/20.5x36"(4)/78X80"+15"</t>
  </si>
  <si>
    <t>6302.10.0020</t>
  </si>
  <si>
    <r>
      <t xml:space="preserve">6pcs </t>
    </r>
    <r>
      <rPr>
        <b/>
        <sz val="11"/>
        <rFont val="Calibri"/>
        <family val="2"/>
      </rPr>
      <t>Printed</t>
    </r>
    <r>
      <rPr>
        <sz val="11"/>
        <rFont val="Calibri"/>
        <family val="2"/>
      </rPr>
      <t xml:space="preserve"> Sheet Set: 200gsm Solild microvelour with both sides brushed;Pillowcase: 120gsm Solid Microfiber;self fabric bag+ insert: 6sets per carton ( 4 Queen + 2 King)</t>
    </r>
  </si>
  <si>
    <t>White</t>
  </si>
  <si>
    <t>Tan</t>
  </si>
  <si>
    <t>Fig</t>
  </si>
  <si>
    <t>Floral</t>
  </si>
  <si>
    <t>ALDI20-1879</t>
    <phoneticPr fontId="11" type="noConversion"/>
  </si>
  <si>
    <t>ALDI20-1880</t>
  </si>
  <si>
    <t>ALDI20-1881</t>
  </si>
  <si>
    <t>ALDI20-1882</t>
  </si>
  <si>
    <t>ALDI20-1883</t>
  </si>
  <si>
    <t>ALDI20-1884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</si>
</sst>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\ ;[Red]\([$$-481]#,##0.00\)"/>
    <numFmt numFmtId="183" formatCode="_(* #,##0_);_(* \(#,##0\);_(* &quot;-&quot;??_);_(@_)"/>
  </numFmts>
  <fonts count="1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82" fontId="9" fillId="0" borderId="0"/>
    <xf numFmtId="182" fontId="10" fillId="0" borderId="0">
      <alignment vertical="center"/>
    </xf>
    <xf numFmtId="0" fontId="12" fillId="0" borderId="0"/>
    <xf numFmtId="182" fontId="10" fillId="0" borderId="0">
      <alignment vertical="center"/>
    </xf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8" fontId="7" fillId="5" borderId="2" xfId="1" applyNumberFormat="1" applyFont="1" applyFill="1" applyBorder="1" applyAlignment="1">
      <alignment wrapText="1"/>
    </xf>
    <xf numFmtId="178" fontId="0" fillId="6" borderId="1" xfId="0" applyNumberForma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9" fontId="0" fillId="0" borderId="0" xfId="0" applyNumberFormat="1" applyAlignment="1">
      <alignment wrapText="1"/>
    </xf>
    <xf numFmtId="49" fontId="1" fillId="8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horizontal="center" wrapText="1"/>
    </xf>
    <xf numFmtId="183" fontId="2" fillId="0" borderId="1" xfId="7" applyNumberFormat="1" applyFont="1" applyFill="1" applyBorder="1" applyAlignment="1">
      <alignment horizontal="center" wrapText="1"/>
    </xf>
    <xf numFmtId="178" fontId="2" fillId="0" borderId="1" xfId="0" applyNumberFormat="1" applyFont="1" applyBorder="1" applyAlignment="1">
      <alignment horizontal="center" wrapText="1"/>
    </xf>
    <xf numFmtId="10" fontId="2" fillId="0" borderId="1" xfId="8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2" fillId="9" borderId="0" xfId="0" applyFont="1" applyFill="1" applyAlignment="1">
      <alignment wrapText="1"/>
    </xf>
  </cellXfs>
  <cellStyles count="13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4 2 14" xfId="9" xr:uid="{3B6D25F8-588D-4E76-91D5-CD6B9DF301E0}"/>
    <cellStyle name="Normal 29" xfId="12" xr:uid="{27001769-76B2-4184-B622-D47F804B720B}"/>
    <cellStyle name="Normal 3" xfId="11" xr:uid="{8C794DDC-0C67-4636-81BE-EF4034782CB3}"/>
    <cellStyle name="Normal 35" xfId="10" xr:uid="{E0AA482E-ACB6-4AD1-8C2D-D71FF6F97077}"/>
    <cellStyle name="Percent 2" xfId="6" xr:uid="{E70589B9-27E6-48C2-9E75-E5CCCEF28152}"/>
    <cellStyle name="Style 1" xfId="3" xr:uid="{F4609D05-B161-47A5-8040-F8D4BA086F06}"/>
    <cellStyle name="百分比" xfId="8" builtinId="5"/>
    <cellStyle name="常规" xfId="0" builtinId="0"/>
    <cellStyle name="千位分隔" xfId="7" builtinId="3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G7"/>
  <sheetViews>
    <sheetView tabSelected="1" workbookViewId="0">
      <selection activeCell="AY2" sqref="AY2:AY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5" width="7.85546875" style="3" customWidth="1"/>
    <col min="6" max="6" width="11.28515625" style="3" customWidth="1"/>
    <col min="7" max="7" width="7.5703125" style="3" customWidth="1"/>
    <col min="8" max="8" width="25.28515625" style="3" customWidth="1"/>
    <col min="9" max="9" width="21.42578125" style="3" customWidth="1"/>
    <col min="10" max="10" width="33.85546875" style="3" customWidth="1"/>
    <col min="11" max="11" width="18.28515625" style="49" customWidth="1"/>
    <col min="12" max="12" width="18.7109375" style="3" customWidth="1"/>
    <col min="13" max="13" width="12.28515625" style="3" customWidth="1"/>
    <col min="14" max="14" width="6.140625" style="3" customWidth="1"/>
    <col min="15" max="15" width="11.85546875" style="3" customWidth="1"/>
    <col min="16" max="16" width="12.85546875" style="3" customWidth="1"/>
    <col min="17" max="17" width="14.7109375" style="55" customWidth="1"/>
    <col min="18" max="18" width="8.710937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5" customWidth="1"/>
    <col min="29" max="29" width="6.28515625" style="7" customWidth="1"/>
    <col min="30" max="30" width="10" style="46" customWidth="1"/>
    <col min="31" max="31" width="9.85546875" style="7" customWidth="1"/>
    <col min="32" max="32" width="7.85546875" style="3" customWidth="1"/>
    <col min="33" max="33" width="8.85546875" style="6" customWidth="1"/>
    <col min="34" max="34" width="12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3" customWidth="1"/>
    <col min="49" max="50" width="9.140625" style="3"/>
    <col min="51" max="51" width="10.140625" style="6" customWidth="1"/>
    <col min="52" max="52" width="10" style="6" customWidth="1"/>
    <col min="53" max="53" width="9.140625" style="6"/>
    <col min="54" max="55" width="10.140625" style="3" bestFit="1" customWidth="1"/>
    <col min="56" max="56" width="10.140625" style="3" customWidth="1"/>
    <col min="57" max="58" width="11.140625" style="3" bestFit="1" customWidth="1"/>
    <col min="59" max="59" width="11.5703125" style="3" bestFit="1" customWidth="1"/>
    <col min="60" max="16384" width="9.140625" style="3"/>
  </cols>
  <sheetData>
    <row r="1" spans="1:59" ht="68.099999999999994" customHeight="1">
      <c r="A1" s="11" t="s">
        <v>6</v>
      </c>
      <c r="B1" s="11" t="s">
        <v>7</v>
      </c>
      <c r="C1" s="39" t="s">
        <v>8</v>
      </c>
      <c r="D1" s="40" t="s">
        <v>0</v>
      </c>
      <c r="E1" s="40" t="s">
        <v>2</v>
      </c>
      <c r="F1" s="13" t="s">
        <v>52</v>
      </c>
      <c r="G1" s="39" t="s">
        <v>9</v>
      </c>
      <c r="H1" s="12" t="s">
        <v>10</v>
      </c>
      <c r="I1" s="38" t="s">
        <v>54</v>
      </c>
      <c r="J1" s="12" t="s">
        <v>11</v>
      </c>
      <c r="K1" s="38" t="s">
        <v>57</v>
      </c>
      <c r="L1" s="12" t="s">
        <v>12</v>
      </c>
      <c r="M1" s="12" t="s">
        <v>13</v>
      </c>
      <c r="N1" s="39" t="s">
        <v>14</v>
      </c>
      <c r="O1" s="39" t="s">
        <v>59</v>
      </c>
      <c r="P1" s="39" t="s">
        <v>15</v>
      </c>
      <c r="Q1" s="56" t="s">
        <v>16</v>
      </c>
      <c r="R1" s="38" t="s">
        <v>55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2" t="s">
        <v>22</v>
      </c>
      <c r="Z1" s="42" t="s">
        <v>23</v>
      </c>
      <c r="AA1" s="42" t="s">
        <v>24</v>
      </c>
      <c r="AB1" s="20" t="s">
        <v>25</v>
      </c>
      <c r="AC1" s="21" t="s">
        <v>26</v>
      </c>
      <c r="AD1" s="47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4" t="s">
        <v>34</v>
      </c>
      <c r="AL1" s="23" t="s">
        <v>35</v>
      </c>
      <c r="AM1" s="44" t="s">
        <v>36</v>
      </c>
      <c r="AN1" s="23" t="s">
        <v>37</v>
      </c>
      <c r="AO1" s="19" t="s">
        <v>38</v>
      </c>
      <c r="AP1" s="24" t="s">
        <v>39</v>
      </c>
      <c r="AQ1" s="23" t="s">
        <v>40</v>
      </c>
      <c r="AR1" s="19" t="s">
        <v>41</v>
      </c>
      <c r="AS1" s="24" t="s">
        <v>42</v>
      </c>
      <c r="AT1" s="23" t="s">
        <v>43</v>
      </c>
      <c r="AU1" s="23" t="s">
        <v>44</v>
      </c>
      <c r="AV1" s="26" t="s">
        <v>45</v>
      </c>
      <c r="AW1" s="26" t="s">
        <v>46</v>
      </c>
      <c r="AX1" s="45" t="s">
        <v>47</v>
      </c>
      <c r="AY1" s="51" t="s">
        <v>58</v>
      </c>
      <c r="AZ1" s="11" t="s">
        <v>48</v>
      </c>
      <c r="BA1" s="11" t="s">
        <v>49</v>
      </c>
      <c r="BB1" s="27" t="s">
        <v>50</v>
      </c>
      <c r="BC1" s="27" t="s">
        <v>51</v>
      </c>
      <c r="BD1" s="57"/>
    </row>
    <row r="2" spans="1:59" ht="75">
      <c r="A2" s="28">
        <v>1</v>
      </c>
      <c r="B2" s="1"/>
      <c r="C2" s="1"/>
      <c r="D2" s="1" t="s">
        <v>5</v>
      </c>
      <c r="E2" s="1"/>
      <c r="F2" s="1" t="s">
        <v>4</v>
      </c>
      <c r="G2" s="1"/>
      <c r="H2" s="54" t="s">
        <v>63</v>
      </c>
      <c r="I2" s="54" t="s">
        <v>63</v>
      </c>
      <c r="J2" s="54" t="s">
        <v>64</v>
      </c>
      <c r="K2" s="50" t="s">
        <v>65</v>
      </c>
      <c r="L2" s="54" t="s">
        <v>66</v>
      </c>
      <c r="M2" s="54" t="s">
        <v>70</v>
      </c>
      <c r="N2" s="1"/>
      <c r="O2" s="1"/>
      <c r="P2" s="62" t="s">
        <v>74</v>
      </c>
      <c r="Q2" s="61"/>
      <c r="R2" s="1" t="s">
        <v>53</v>
      </c>
      <c r="S2" s="29"/>
      <c r="T2" s="30">
        <v>7.95</v>
      </c>
      <c r="U2" s="31">
        <v>0</v>
      </c>
      <c r="V2" s="32">
        <v>10.95</v>
      </c>
      <c r="W2" s="52">
        <v>10.95</v>
      </c>
      <c r="X2" s="1" t="s">
        <v>3</v>
      </c>
      <c r="Y2" s="43">
        <v>73</v>
      </c>
      <c r="Z2" s="43">
        <v>43</v>
      </c>
      <c r="AA2" s="43">
        <v>58</v>
      </c>
      <c r="AB2" s="30">
        <v>2</v>
      </c>
      <c r="AC2" s="33">
        <v>6</v>
      </c>
      <c r="AD2" s="48">
        <f>IF(Y2="","",Y2*Z2*AA2/1000000)</f>
        <v>0.182</v>
      </c>
      <c r="AE2" s="34">
        <f>IF(AC2="","",65/AD2*AC2)</f>
        <v>2143</v>
      </c>
      <c r="AF2" s="1">
        <v>0</v>
      </c>
      <c r="AG2" s="35">
        <f>IF(ISERROR(AF2/AE2),"",AF2/AE2)</f>
        <v>0</v>
      </c>
      <c r="AH2" s="54" t="s">
        <v>68</v>
      </c>
      <c r="AI2" s="36">
        <f>13.5%+20%</f>
        <v>0.33500000000000002</v>
      </c>
      <c r="AJ2" s="35">
        <f>IF(ISERROR(V2*AI2),"",V2*AI2)</f>
        <v>3.67</v>
      </c>
      <c r="AK2" s="36">
        <v>0.02</v>
      </c>
      <c r="AL2" s="35">
        <f>IF(ISERROR(AX2*AK2),"",AX2*AK2)</f>
        <v>0.24</v>
      </c>
      <c r="AM2" s="36"/>
      <c r="AN2" s="35">
        <f>IF(ISERROR(AX2*AM2),"",AX2*AM2)</f>
        <v>0</v>
      </c>
      <c r="AO2" s="1"/>
      <c r="AP2" s="36"/>
      <c r="AQ2" s="35">
        <f t="shared" ref="AQ2:AQ3" si="0">IF(ISERROR(AX2*AP2),"",AX2*AP2)</f>
        <v>0</v>
      </c>
      <c r="AR2" s="9"/>
      <c r="AS2" s="36"/>
      <c r="AT2" s="35">
        <f>IF(ISERROR(AX2*AS2),"",AX2*AS2)</f>
        <v>0</v>
      </c>
      <c r="AU2" s="35">
        <f t="shared" ref="AU2:AU3" si="1">IF(ISERROR(AL2+AN2+AQ2+AT2),"",AL2+AN2+AQ2+AT2)</f>
        <v>0.24</v>
      </c>
      <c r="AV2" s="35">
        <f t="shared" ref="AV2:AV3" si="2">IF(ISERROR(V2+AU2),"",V2+AU2)</f>
        <v>11.19</v>
      </c>
      <c r="AW2" s="37">
        <f>IF(ISERROR((AX2-AV2)/AX2),"",(AX2-AV2)/AX2)</f>
        <v>6.5199999999999994E-2</v>
      </c>
      <c r="AX2" s="35">
        <v>11.97</v>
      </c>
      <c r="AY2" s="35">
        <v>11.97</v>
      </c>
      <c r="AZ2" s="9" t="s">
        <v>56</v>
      </c>
      <c r="BA2" s="10">
        <f>32719/6</f>
        <v>5453</v>
      </c>
      <c r="BB2" s="35">
        <f t="shared" ref="BB2:BB7" si="3">IF(ISERROR(AV2*BA2),"",AV2*BA2)</f>
        <v>61019.07</v>
      </c>
      <c r="BC2" s="35">
        <f>IF(ISERROR(AX2*BA2),"",AX2*BA2)</f>
        <v>65272.41</v>
      </c>
      <c r="BD2" s="6"/>
    </row>
    <row r="3" spans="1:59" ht="75">
      <c r="A3" s="28">
        <v>2</v>
      </c>
      <c r="B3" s="1"/>
      <c r="C3" s="1"/>
      <c r="D3" s="1" t="s">
        <v>5</v>
      </c>
      <c r="E3" s="1"/>
      <c r="F3" s="1" t="s">
        <v>4</v>
      </c>
      <c r="G3" s="1"/>
      <c r="H3" s="54" t="s">
        <v>63</v>
      </c>
      <c r="I3" s="54" t="s">
        <v>63</v>
      </c>
      <c r="J3" s="54" t="s">
        <v>64</v>
      </c>
      <c r="K3" s="50" t="s">
        <v>65</v>
      </c>
      <c r="L3" s="54" t="s">
        <v>66</v>
      </c>
      <c r="M3" s="54" t="s">
        <v>71</v>
      </c>
      <c r="N3" s="1"/>
      <c r="O3" s="1"/>
      <c r="P3" s="62" t="s">
        <v>75</v>
      </c>
      <c r="Q3" s="61"/>
      <c r="R3" s="1" t="s">
        <v>53</v>
      </c>
      <c r="S3" s="29"/>
      <c r="T3" s="30">
        <v>7.95</v>
      </c>
      <c r="U3" s="31">
        <v>0</v>
      </c>
      <c r="V3" s="32">
        <v>10.95</v>
      </c>
      <c r="W3" s="52">
        <v>10.95</v>
      </c>
      <c r="X3" s="54" t="s">
        <v>62</v>
      </c>
      <c r="Y3" s="43">
        <v>73</v>
      </c>
      <c r="Z3" s="43">
        <v>43</v>
      </c>
      <c r="AA3" s="43">
        <v>58</v>
      </c>
      <c r="AB3" s="30">
        <v>2</v>
      </c>
      <c r="AC3" s="33">
        <v>6</v>
      </c>
      <c r="AD3" s="48">
        <f t="shared" ref="AD3:AD7" si="4">IF(Y3="","",Y3*Z3*AA3/1000000)</f>
        <v>0.182</v>
      </c>
      <c r="AE3" s="34">
        <f t="shared" ref="AE3:AE7" si="5">IF(AC3="","",65/AD3*AC3)</f>
        <v>2143</v>
      </c>
      <c r="AF3" s="1">
        <v>0</v>
      </c>
      <c r="AG3" s="35">
        <f t="shared" ref="AG3:AG7" si="6">IF(ISERROR(AF3/AE3),"",AF3/AE3)</f>
        <v>0</v>
      </c>
      <c r="AH3" s="54" t="s">
        <v>68</v>
      </c>
      <c r="AI3" s="36">
        <f t="shared" ref="AI3:AI7" si="7">13.5%+20%</f>
        <v>0.33500000000000002</v>
      </c>
      <c r="AJ3" s="35">
        <f>IF(ISERROR(V3*AI3),"",V3*AI3)</f>
        <v>3.67</v>
      </c>
      <c r="AK3" s="36">
        <v>0.02</v>
      </c>
      <c r="AL3" s="35">
        <f t="shared" ref="AL3:AL7" si="8">IF(ISERROR(AX3*AK3),"",AX3*AK3)</f>
        <v>0.24</v>
      </c>
      <c r="AM3" s="36"/>
      <c r="AN3" s="35">
        <f t="shared" ref="AN3:AN7" si="9">IF(ISERROR(AX3*AM3),"",AX3*AM3)</f>
        <v>0</v>
      </c>
      <c r="AO3" s="1"/>
      <c r="AP3" s="36"/>
      <c r="AQ3" s="35">
        <f t="shared" si="0"/>
        <v>0</v>
      </c>
      <c r="AR3" s="9"/>
      <c r="AS3" s="36"/>
      <c r="AT3" s="35">
        <f t="shared" ref="AT3:AT7" si="10">IF(ISERROR(AX3*AS3),"",AX3*AS3)</f>
        <v>0</v>
      </c>
      <c r="AU3" s="35">
        <f t="shared" si="1"/>
        <v>0.24</v>
      </c>
      <c r="AV3" s="35">
        <f t="shared" si="2"/>
        <v>11.19</v>
      </c>
      <c r="AW3" s="37">
        <f t="shared" ref="AW3:AW7" si="11">IF(ISERROR((AX3-AV3)/AX3),"",(AX3-AV3)/AX3)</f>
        <v>6.5199999999999994E-2</v>
      </c>
      <c r="AX3" s="35">
        <v>11.97</v>
      </c>
      <c r="AY3" s="35">
        <v>11.97</v>
      </c>
      <c r="AZ3" s="9" t="s">
        <v>56</v>
      </c>
      <c r="BA3" s="10">
        <f t="shared" ref="BA3:BA7" si="12">32719/6</f>
        <v>5453</v>
      </c>
      <c r="BB3" s="35">
        <f t="shared" si="3"/>
        <v>61019.07</v>
      </c>
      <c r="BC3" s="35">
        <f t="shared" ref="BC3:BC7" si="13">IF(ISERROR(AX3*BA3),"",AX3*BA3)</f>
        <v>65272.41</v>
      </c>
      <c r="BD3" s="6"/>
    </row>
    <row r="4" spans="1:59" ht="75">
      <c r="A4" s="28">
        <v>3</v>
      </c>
      <c r="B4" s="1"/>
      <c r="C4" s="1"/>
      <c r="D4" s="1" t="s">
        <v>5</v>
      </c>
      <c r="E4" s="1"/>
      <c r="F4" s="1" t="s">
        <v>4</v>
      </c>
      <c r="G4" s="1"/>
      <c r="H4" s="54" t="s">
        <v>63</v>
      </c>
      <c r="I4" s="54" t="s">
        <v>63</v>
      </c>
      <c r="J4" s="54" t="s">
        <v>64</v>
      </c>
      <c r="K4" s="50" t="s">
        <v>65</v>
      </c>
      <c r="L4" s="54" t="s">
        <v>66</v>
      </c>
      <c r="M4" s="54" t="s">
        <v>72</v>
      </c>
      <c r="N4" s="1"/>
      <c r="O4" s="1"/>
      <c r="P4" s="62" t="s">
        <v>76</v>
      </c>
      <c r="Q4" s="61"/>
      <c r="R4" s="1" t="s">
        <v>53</v>
      </c>
      <c r="S4" s="29"/>
      <c r="T4" s="30">
        <v>7.95</v>
      </c>
      <c r="U4" s="31">
        <v>0</v>
      </c>
      <c r="V4" s="32">
        <v>10.95</v>
      </c>
      <c r="W4" s="52">
        <v>10.95</v>
      </c>
      <c r="X4" s="54" t="s">
        <v>62</v>
      </c>
      <c r="Y4" s="43">
        <v>73</v>
      </c>
      <c r="Z4" s="43">
        <v>43</v>
      </c>
      <c r="AA4" s="43">
        <v>58</v>
      </c>
      <c r="AB4" s="30">
        <v>2</v>
      </c>
      <c r="AC4" s="33">
        <v>6</v>
      </c>
      <c r="AD4" s="48">
        <f t="shared" si="4"/>
        <v>0.182</v>
      </c>
      <c r="AE4" s="34">
        <f t="shared" si="5"/>
        <v>2143</v>
      </c>
      <c r="AF4" s="1"/>
      <c r="AG4" s="35">
        <f t="shared" si="6"/>
        <v>0</v>
      </c>
      <c r="AH4" s="54" t="s">
        <v>68</v>
      </c>
      <c r="AI4" s="36">
        <f t="shared" si="7"/>
        <v>0.33500000000000002</v>
      </c>
      <c r="AJ4" s="35">
        <f t="shared" ref="AJ4:AJ7" si="14">IF(ISERROR(V4*AI4),"",V4*AI4)</f>
        <v>3.67</v>
      </c>
      <c r="AK4" s="36">
        <v>0.02</v>
      </c>
      <c r="AL4" s="35">
        <f t="shared" si="8"/>
        <v>0.24</v>
      </c>
      <c r="AM4" s="36"/>
      <c r="AN4" s="35">
        <f t="shared" si="9"/>
        <v>0</v>
      </c>
      <c r="AO4" s="1"/>
      <c r="AP4" s="36"/>
      <c r="AQ4" s="35">
        <f>IF(ISERROR(AX4*AP4),"",AX4*AP4)</f>
        <v>0</v>
      </c>
      <c r="AR4" s="9"/>
      <c r="AS4" s="36"/>
      <c r="AT4" s="35">
        <f t="shared" si="10"/>
        <v>0</v>
      </c>
      <c r="AU4" s="35">
        <f t="shared" ref="AU4:AU7" si="15">IF(ISERROR(AL4+AN4+AQ4+AT4),"",AL4+AN4+AQ4+AT4)</f>
        <v>0.24</v>
      </c>
      <c r="AV4" s="35">
        <f t="shared" ref="AV4:AV7" si="16">IF(ISERROR(V4+AU4),"",V4+AU4)</f>
        <v>11.19</v>
      </c>
      <c r="AW4" s="37">
        <f t="shared" si="11"/>
        <v>6.5199999999999994E-2</v>
      </c>
      <c r="AX4" s="35">
        <v>11.97</v>
      </c>
      <c r="AY4" s="35">
        <v>11.97</v>
      </c>
      <c r="AZ4" s="9" t="s">
        <v>56</v>
      </c>
      <c r="BA4" s="10">
        <f t="shared" si="12"/>
        <v>5453</v>
      </c>
      <c r="BB4" s="35">
        <f t="shared" si="3"/>
        <v>61019.07</v>
      </c>
      <c r="BC4" s="35">
        <f t="shared" si="13"/>
        <v>65272.41</v>
      </c>
      <c r="BD4" s="6"/>
    </row>
    <row r="5" spans="1:59" ht="75">
      <c r="A5" s="28">
        <v>4</v>
      </c>
      <c r="B5" s="1"/>
      <c r="C5" s="1"/>
      <c r="D5" s="1" t="s">
        <v>5</v>
      </c>
      <c r="E5" s="1"/>
      <c r="F5" s="1" t="s">
        <v>4</v>
      </c>
      <c r="G5" s="1"/>
      <c r="H5" s="54" t="s">
        <v>63</v>
      </c>
      <c r="I5" s="54" t="s">
        <v>63</v>
      </c>
      <c r="J5" s="54" t="s">
        <v>69</v>
      </c>
      <c r="K5" s="50" t="s">
        <v>65</v>
      </c>
      <c r="L5" s="54" t="s">
        <v>66</v>
      </c>
      <c r="M5" s="54" t="s">
        <v>73</v>
      </c>
      <c r="N5" s="1"/>
      <c r="O5" s="1"/>
      <c r="P5" s="62" t="s">
        <v>77</v>
      </c>
      <c r="Q5" s="61"/>
      <c r="R5" s="1" t="s">
        <v>53</v>
      </c>
      <c r="S5" s="29"/>
      <c r="T5" s="30">
        <v>7.95</v>
      </c>
      <c r="U5" s="31">
        <v>0</v>
      </c>
      <c r="V5" s="32">
        <v>11.25</v>
      </c>
      <c r="W5" s="52">
        <v>11.25</v>
      </c>
      <c r="X5" s="54" t="s">
        <v>62</v>
      </c>
      <c r="Y5" s="43">
        <v>73</v>
      </c>
      <c r="Z5" s="43">
        <v>43</v>
      </c>
      <c r="AA5" s="43">
        <v>58</v>
      </c>
      <c r="AB5" s="30">
        <v>2</v>
      </c>
      <c r="AC5" s="33">
        <v>6</v>
      </c>
      <c r="AD5" s="48">
        <f t="shared" si="4"/>
        <v>0.182</v>
      </c>
      <c r="AE5" s="34">
        <f t="shared" si="5"/>
        <v>2143</v>
      </c>
      <c r="AF5" s="1"/>
      <c r="AG5" s="35">
        <f t="shared" si="6"/>
        <v>0</v>
      </c>
      <c r="AH5" s="54" t="s">
        <v>68</v>
      </c>
      <c r="AI5" s="36">
        <f t="shared" si="7"/>
        <v>0.33500000000000002</v>
      </c>
      <c r="AJ5" s="35">
        <f t="shared" si="14"/>
        <v>3.77</v>
      </c>
      <c r="AK5" s="36">
        <v>0.02</v>
      </c>
      <c r="AL5" s="35">
        <f t="shared" si="8"/>
        <v>0.25</v>
      </c>
      <c r="AM5" s="36"/>
      <c r="AN5" s="35">
        <f t="shared" si="9"/>
        <v>0</v>
      </c>
      <c r="AO5" s="1"/>
      <c r="AP5" s="36"/>
      <c r="AQ5" s="35">
        <f t="shared" ref="AQ5:AQ7" si="17">IF(ISERROR(AX5*AP5),"",AX5*AP5)</f>
        <v>0</v>
      </c>
      <c r="AR5" s="9"/>
      <c r="AS5" s="36"/>
      <c r="AT5" s="35">
        <f t="shared" si="10"/>
        <v>0</v>
      </c>
      <c r="AU5" s="35">
        <f t="shared" si="15"/>
        <v>0.25</v>
      </c>
      <c r="AV5" s="35">
        <f t="shared" si="16"/>
        <v>11.5</v>
      </c>
      <c r="AW5" s="37">
        <f t="shared" si="11"/>
        <v>9.4500000000000001E-2</v>
      </c>
      <c r="AX5" s="35">
        <v>12.7</v>
      </c>
      <c r="AY5" s="35">
        <v>12.7</v>
      </c>
      <c r="AZ5" s="9" t="s">
        <v>56</v>
      </c>
      <c r="BA5" s="10">
        <f t="shared" si="12"/>
        <v>5453</v>
      </c>
      <c r="BB5" s="35">
        <f t="shared" si="3"/>
        <v>62709.5</v>
      </c>
      <c r="BC5" s="35">
        <f t="shared" si="13"/>
        <v>69253.100000000006</v>
      </c>
      <c r="BD5" s="53" t="s">
        <v>49</v>
      </c>
      <c r="BE5" s="53" t="s">
        <v>60</v>
      </c>
      <c r="BF5" s="53" t="s">
        <v>51</v>
      </c>
      <c r="BG5" s="53" t="s">
        <v>61</v>
      </c>
    </row>
    <row r="6" spans="1:59" ht="75">
      <c r="A6" s="28">
        <v>5</v>
      </c>
      <c r="B6" s="1"/>
      <c r="C6" s="1"/>
      <c r="D6" s="1" t="s">
        <v>5</v>
      </c>
      <c r="E6" s="1"/>
      <c r="F6" s="1" t="s">
        <v>4</v>
      </c>
      <c r="G6" s="1"/>
      <c r="H6" s="54" t="s">
        <v>63</v>
      </c>
      <c r="I6" s="54" t="s">
        <v>63</v>
      </c>
      <c r="J6" s="54" t="s">
        <v>64</v>
      </c>
      <c r="K6" s="50" t="s">
        <v>65</v>
      </c>
      <c r="L6" s="54" t="s">
        <v>67</v>
      </c>
      <c r="M6" s="54" t="s">
        <v>71</v>
      </c>
      <c r="N6" s="1"/>
      <c r="O6" s="1"/>
      <c r="P6" s="62" t="s">
        <v>78</v>
      </c>
      <c r="Q6" s="61"/>
      <c r="R6" s="1" t="s">
        <v>53</v>
      </c>
      <c r="S6" s="29"/>
      <c r="T6" s="30">
        <v>7.95</v>
      </c>
      <c r="U6" s="31">
        <v>0</v>
      </c>
      <c r="V6" s="32">
        <v>12.45</v>
      </c>
      <c r="W6" s="52">
        <v>12.45</v>
      </c>
      <c r="X6" s="54" t="s">
        <v>62</v>
      </c>
      <c r="Y6" s="43">
        <v>73</v>
      </c>
      <c r="Z6" s="43">
        <v>43</v>
      </c>
      <c r="AA6" s="43">
        <v>58</v>
      </c>
      <c r="AB6" s="30">
        <v>2</v>
      </c>
      <c r="AC6" s="33">
        <v>6</v>
      </c>
      <c r="AD6" s="48">
        <f t="shared" ref="AD6" si="18">IF(Y6="","",Y6*Z6*AA6/1000000)</f>
        <v>0.182</v>
      </c>
      <c r="AE6" s="34">
        <f t="shared" ref="AE6" si="19">IF(AC6="","",65/AD6*AC6)</f>
        <v>2143</v>
      </c>
      <c r="AF6" s="1"/>
      <c r="AG6" s="35">
        <f t="shared" ref="AG6" si="20">IF(ISERROR(AF6/AE6),"",AF6/AE6)</f>
        <v>0</v>
      </c>
      <c r="AH6" s="54" t="s">
        <v>68</v>
      </c>
      <c r="AI6" s="36">
        <f t="shared" si="7"/>
        <v>0.33500000000000002</v>
      </c>
      <c r="AJ6" s="35">
        <f t="shared" ref="AJ6" si="21">IF(ISERROR(V6*AI6),"",V6*AI6)</f>
        <v>4.17</v>
      </c>
      <c r="AK6" s="36">
        <v>0.02</v>
      </c>
      <c r="AL6" s="35">
        <f t="shared" ref="AL6" si="22">IF(ISERROR(AX6*AK6),"",AX6*AK6)</f>
        <v>0.28000000000000003</v>
      </c>
      <c r="AM6" s="36"/>
      <c r="AN6" s="35">
        <f t="shared" ref="AN6" si="23">IF(ISERROR(AX6*AM6),"",AX6*AM6)</f>
        <v>0</v>
      </c>
      <c r="AO6" s="1"/>
      <c r="AP6" s="36"/>
      <c r="AQ6" s="35">
        <f t="shared" ref="AQ6" si="24">IF(ISERROR(AX6*AP6),"",AX6*AP6)</f>
        <v>0</v>
      </c>
      <c r="AR6" s="9"/>
      <c r="AS6" s="36"/>
      <c r="AT6" s="35">
        <f t="shared" ref="AT6" si="25">IF(ISERROR(AX6*AS6),"",AX6*AS6)</f>
        <v>0</v>
      </c>
      <c r="AU6" s="35">
        <f t="shared" ref="AU6" si="26">IF(ISERROR(AL6+AN6+AQ6+AT6),"",AL6+AN6+AQ6+AT6)</f>
        <v>0.28000000000000003</v>
      </c>
      <c r="AV6" s="35">
        <f t="shared" ref="AV6" si="27">IF(ISERROR(V6+AU6),"",V6+AU6)</f>
        <v>12.73</v>
      </c>
      <c r="AW6" s="37">
        <f t="shared" ref="AW6" si="28">IF(ISERROR((AX6-AV6)/AX6),"",(AX6-AV6)/AX6)</f>
        <v>7.9500000000000001E-2</v>
      </c>
      <c r="AX6" s="35">
        <v>13.83</v>
      </c>
      <c r="AY6" s="35">
        <v>13.83</v>
      </c>
      <c r="AZ6" s="9" t="s">
        <v>56</v>
      </c>
      <c r="BA6" s="10">
        <f t="shared" si="12"/>
        <v>5453</v>
      </c>
      <c r="BB6" s="35">
        <f t="shared" ref="BB6" si="29">IF(ISERROR(AV6*BA6),"",AV6*BA6)</f>
        <v>69416.69</v>
      </c>
      <c r="BC6" s="35">
        <f t="shared" ref="BC6" si="30">IF(ISERROR(AX6*BA6),"",AX6*BA6)</f>
        <v>75414.990000000005</v>
      </c>
      <c r="BD6" s="58">
        <f>SUM(BA2:BA7)</f>
        <v>32718</v>
      </c>
      <c r="BE6" s="59">
        <f>SUM(BB2:BB7)</f>
        <v>385418.04</v>
      </c>
      <c r="BF6" s="59">
        <f>SUM(BC2:BC7)</f>
        <v>417917.92</v>
      </c>
      <c r="BG6" s="60">
        <f>(BF6-BE6)/BF6</f>
        <v>7.7799999999999994E-2</v>
      </c>
    </row>
    <row r="7" spans="1:59" ht="75">
      <c r="A7" s="28">
        <v>6</v>
      </c>
      <c r="B7" s="1"/>
      <c r="C7" s="1"/>
      <c r="D7" s="1" t="s">
        <v>5</v>
      </c>
      <c r="E7" s="1"/>
      <c r="F7" s="1" t="s">
        <v>4</v>
      </c>
      <c r="G7" s="1"/>
      <c r="H7" s="54" t="s">
        <v>63</v>
      </c>
      <c r="I7" s="54" t="s">
        <v>63</v>
      </c>
      <c r="J7" s="54" t="s">
        <v>69</v>
      </c>
      <c r="K7" s="50" t="s">
        <v>65</v>
      </c>
      <c r="L7" s="54" t="s">
        <v>67</v>
      </c>
      <c r="M7" s="54" t="s">
        <v>73</v>
      </c>
      <c r="N7" s="1"/>
      <c r="O7" s="54"/>
      <c r="P7" s="62" t="s">
        <v>79</v>
      </c>
      <c r="Q7" s="61"/>
      <c r="R7" s="1" t="s">
        <v>53</v>
      </c>
      <c r="S7" s="29"/>
      <c r="T7" s="30">
        <v>7.95</v>
      </c>
      <c r="U7" s="31">
        <v>0</v>
      </c>
      <c r="V7" s="32">
        <v>12.6</v>
      </c>
      <c r="W7" s="52">
        <v>12.6</v>
      </c>
      <c r="X7" s="54" t="s">
        <v>62</v>
      </c>
      <c r="Y7" s="43">
        <v>73</v>
      </c>
      <c r="Z7" s="43">
        <v>43</v>
      </c>
      <c r="AA7" s="43">
        <v>58</v>
      </c>
      <c r="AB7" s="30">
        <v>2</v>
      </c>
      <c r="AC7" s="33">
        <v>6</v>
      </c>
      <c r="AD7" s="48">
        <f t="shared" si="4"/>
        <v>0.182</v>
      </c>
      <c r="AE7" s="34">
        <f t="shared" si="5"/>
        <v>2143</v>
      </c>
      <c r="AF7" s="1"/>
      <c r="AG7" s="35">
        <f t="shared" si="6"/>
        <v>0</v>
      </c>
      <c r="AH7" s="54" t="s">
        <v>68</v>
      </c>
      <c r="AI7" s="36">
        <f t="shared" si="7"/>
        <v>0.33500000000000002</v>
      </c>
      <c r="AJ7" s="35">
        <f t="shared" si="14"/>
        <v>4.22</v>
      </c>
      <c r="AK7" s="36">
        <v>0.02</v>
      </c>
      <c r="AL7" s="35">
        <f t="shared" si="8"/>
        <v>0.28000000000000003</v>
      </c>
      <c r="AM7" s="36"/>
      <c r="AN7" s="35">
        <f t="shared" si="9"/>
        <v>0</v>
      </c>
      <c r="AO7" s="1"/>
      <c r="AP7" s="36"/>
      <c r="AQ7" s="35">
        <f t="shared" si="17"/>
        <v>0</v>
      </c>
      <c r="AR7" s="9"/>
      <c r="AS7" s="36"/>
      <c r="AT7" s="35">
        <f t="shared" si="10"/>
        <v>0</v>
      </c>
      <c r="AU7" s="35">
        <f t="shared" si="15"/>
        <v>0.28000000000000003</v>
      </c>
      <c r="AV7" s="35">
        <f t="shared" si="16"/>
        <v>12.88</v>
      </c>
      <c r="AW7" s="37">
        <f t="shared" si="11"/>
        <v>9.2999999999999999E-2</v>
      </c>
      <c r="AX7" s="35">
        <v>14.2</v>
      </c>
      <c r="AY7" s="35">
        <v>14.2</v>
      </c>
      <c r="AZ7" s="9" t="s">
        <v>56</v>
      </c>
      <c r="BA7" s="10">
        <f t="shared" si="12"/>
        <v>5453</v>
      </c>
      <c r="BB7" s="35">
        <f t="shared" si="3"/>
        <v>70234.64</v>
      </c>
      <c r="BC7" s="35">
        <f t="shared" si="13"/>
        <v>77432.600000000006</v>
      </c>
      <c r="BD7" s="6"/>
    </row>
  </sheetData>
  <sheetProtection insertRows="0" deleteRows="0" sort="0"/>
  <protectedRanges>
    <protectedRange sqref="E2:J7 AZ1 AM1:AN1 A8:J77 P8:AU77 BA2:BA7 L2:N77 A2:C7 Q2:AY7" name="Range1"/>
    <protectedRange sqref="K2:K84" name="Range1_1"/>
    <protectedRange sqref="AY8:AY79" name="Range1_2"/>
    <protectedRange sqref="O2:O79" name="Range1_3"/>
    <protectedRange sqref="D2:D7" name="Range1_4"/>
    <protectedRange sqref="P2:P7" name="Range1_3_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BEF637D-A3A7-483C-9885-282E13F8253E}">
          <x14:formula1>
            <xm:f>#REF!</xm:f>
          </x14:formula1>
          <xm:sqref>X2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R2:R7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AZ2:AZ7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E2:E7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2026-02-26T03:05:56Z</dcterms:modified>
</cp:coreProperties>
</file>