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11" i="1" l="1"/>
  <c r="BB11" i="1"/>
  <c r="BA11" i="1"/>
  <c r="AX11" i="1" s="1"/>
  <c r="AT11" i="1"/>
  <c r="AQ11" i="1"/>
  <c r="AO11" i="1"/>
  <c r="AM11" i="1"/>
  <c r="AJ11" i="1"/>
  <c r="AD11" i="1"/>
  <c r="AE11" i="1" s="1"/>
  <c r="AG11" i="1" s="1"/>
  <c r="S11" i="1"/>
  <c r="U11" i="1" s="1"/>
  <c r="BE10" i="1"/>
  <c r="BB10" i="1"/>
  <c r="BA10" i="1"/>
  <c r="AX10" i="1" s="1"/>
  <c r="AT10" i="1"/>
  <c r="AQ10" i="1"/>
  <c r="AO10" i="1"/>
  <c r="AM10" i="1"/>
  <c r="AJ10" i="1"/>
  <c r="AD10" i="1"/>
  <c r="AE10" i="1" s="1"/>
  <c r="AG10" i="1" s="1"/>
  <c r="S10" i="1"/>
  <c r="U10" i="1" s="1"/>
  <c r="BE9" i="1"/>
  <c r="BB9" i="1"/>
  <c r="BA9" i="1"/>
  <c r="AX9" i="1" s="1"/>
  <c r="AT9" i="1"/>
  <c r="AQ9" i="1"/>
  <c r="AO9" i="1"/>
  <c r="AM9" i="1"/>
  <c r="AJ9" i="1"/>
  <c r="AD9" i="1"/>
  <c r="AE9" i="1" s="1"/>
  <c r="AG9" i="1" s="1"/>
  <c r="AK9" i="1" s="1"/>
  <c r="S9" i="1"/>
  <c r="U9" i="1" s="1"/>
  <c r="BE8" i="1"/>
  <c r="BB8" i="1"/>
  <c r="BA8" i="1"/>
  <c r="AX8" i="1"/>
  <c r="AT8" i="1"/>
  <c r="AQ8" i="1"/>
  <c r="AO8" i="1"/>
  <c r="AM8" i="1"/>
  <c r="AJ8" i="1"/>
  <c r="AD8" i="1"/>
  <c r="AE8" i="1" s="1"/>
  <c r="AG8" i="1" s="1"/>
  <c r="S8" i="1"/>
  <c r="U8" i="1" s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AK7" i="1" s="1"/>
  <c r="S7" i="1"/>
  <c r="U7" i="1" s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AK6" i="1" s="1"/>
  <c r="S6" i="1"/>
  <c r="U6" i="1" s="1"/>
  <c r="BE5" i="1"/>
  <c r="BB5" i="1"/>
  <c r="BA5" i="1"/>
  <c r="AX5" i="1"/>
  <c r="AT5" i="1"/>
  <c r="AQ5" i="1"/>
  <c r="AO5" i="1"/>
  <c r="AM5" i="1"/>
  <c r="AJ5" i="1"/>
  <c r="AD5" i="1"/>
  <c r="AE5" i="1" s="1"/>
  <c r="AG5" i="1" s="1"/>
  <c r="S5" i="1"/>
  <c r="U5" i="1" s="1"/>
  <c r="BE4" i="1"/>
  <c r="BB4" i="1"/>
  <c r="BA4" i="1"/>
  <c r="AX4" i="1"/>
  <c r="AT4" i="1"/>
  <c r="AQ4" i="1"/>
  <c r="AO4" i="1"/>
  <c r="AM4" i="1"/>
  <c r="AJ4" i="1"/>
  <c r="AD4" i="1"/>
  <c r="AE4" i="1" s="1"/>
  <c r="AG4" i="1" s="1"/>
  <c r="S4" i="1"/>
  <c r="U4" i="1" s="1"/>
  <c r="BE3" i="1"/>
  <c r="BB3" i="1"/>
  <c r="BA3" i="1"/>
  <c r="AX3" i="1" s="1"/>
  <c r="AT3" i="1"/>
  <c r="AQ3" i="1"/>
  <c r="AO3" i="1"/>
  <c r="AM3" i="1"/>
  <c r="AJ3" i="1"/>
  <c r="AD3" i="1"/>
  <c r="AE3" i="1" s="1"/>
  <c r="AG3" i="1" s="1"/>
  <c r="AK3" i="1" s="1"/>
  <c r="S3" i="1"/>
  <c r="U3" i="1" s="1"/>
  <c r="BE2" i="1"/>
  <c r="BB2" i="1"/>
  <c r="BA2" i="1"/>
  <c r="AX2" i="1" s="1"/>
  <c r="AT2" i="1"/>
  <c r="AQ2" i="1"/>
  <c r="AO2" i="1"/>
  <c r="AM2" i="1"/>
  <c r="AJ2" i="1"/>
  <c r="AD2" i="1"/>
  <c r="AE2" i="1" s="1"/>
  <c r="AG2" i="1" s="1"/>
  <c r="S2" i="1"/>
  <c r="U2" i="1" s="1"/>
  <c r="AK10" i="1" l="1"/>
  <c r="AU11" i="1"/>
  <c r="AU7" i="1"/>
  <c r="AK8" i="1"/>
  <c r="AU10" i="1"/>
  <c r="AV10" i="1" s="1"/>
  <c r="AK2" i="1"/>
  <c r="AU6" i="1"/>
  <c r="AK11" i="1"/>
  <c r="AV11" i="1" s="1"/>
  <c r="AU4" i="1"/>
  <c r="AU5" i="1"/>
  <c r="AU8" i="1"/>
  <c r="AV8" i="1" s="1"/>
  <c r="AU9" i="1"/>
  <c r="AV9" i="1" s="1"/>
  <c r="AU2" i="1"/>
  <c r="AV2" i="1" s="1"/>
  <c r="AU3" i="1"/>
  <c r="AV3" i="1" s="1"/>
  <c r="BD3" i="1" s="1"/>
  <c r="AK4" i="1"/>
  <c r="AK5" i="1"/>
  <c r="AV5" i="1" s="1"/>
  <c r="AV6" i="1"/>
  <c r="AV7" i="1"/>
  <c r="AV4" i="1"/>
  <c r="AW3" i="1" l="1"/>
  <c r="BD8" i="1"/>
  <c r="AW8" i="1"/>
  <c r="AW2" i="1"/>
  <c r="BD2" i="1"/>
  <c r="BD9" i="1"/>
  <c r="AW9" i="1"/>
  <c r="BD10" i="1"/>
  <c r="AW10" i="1"/>
  <c r="BD5" i="1"/>
  <c r="AW5" i="1"/>
  <c r="BD7" i="1"/>
  <c r="AW7" i="1"/>
  <c r="AW4" i="1"/>
  <c r="BD4" i="1"/>
  <c r="BD6" i="1"/>
  <c r="AW6" i="1"/>
  <c r="BD11" i="1"/>
  <c r="AW11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<sst xmlns="http://schemas.openxmlformats.org/spreadsheetml/2006/main" count="187" uniqueCount="103">
  <si>
    <t>Vendor</t>
  </si>
  <si>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</si>
  <si>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</si>
  <si>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</si>
  <si>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</si>
  <si>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</si>
  <si>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</si>
  <si>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</si>
  <si>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</si>
  <si>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</si>
  <si>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</si>
  <si>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</si>
  <si>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</si>
  <si>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</si>
  <si>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</si>
  <si>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</si>
  <si>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</si>
  <si>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</si>
  <si>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</si>
  <si>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</si>
  <si>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</si>
  <si>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</si>
  <si>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</si>
  <si>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</si>
  <si>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</si>
  <si>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</si>
  <si>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</si>
  <si>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</si>
  <si>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</si>
  <si>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</si>
  <si>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</si>
  <si>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</si>
  <si>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</si>
  <si>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</si>
  <si>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</si>
  <si>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</si>
  <si>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</si>
  <si>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</si>
  <si>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</si>
  <si>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</si>
  <si>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</si>
  <si>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</si>
  <si>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</si>
  <si>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</si>
  <si>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</si>
  <si>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</si>
  <si>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</si>
  <si>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</si>
  <si>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</si>
  <si>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</si>
  <si>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</si>
  <si>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</si>
  <si>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</si>
  <si>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</si>
  <si>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</si>
  <si>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</si>
  <si>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</si>
  <si>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Cottage Laundry</t>
  </si>
  <si>
    <t>QUILT</t>
  </si>
  <si>
    <t>GEORGINA</t>
    <phoneticPr fontId="1" type="noConversion"/>
  </si>
  <si>
    <t>100% Polyester 3pc Hanging Quilt</t>
  </si>
  <si>
    <t>3pc Hanging Quilt</t>
  </si>
  <si>
    <r>
      <t xml:space="preserve">Front: 75gsm microfiber print
Back: </t>
    </r>
    <r>
      <rPr>
        <sz val="11"/>
        <rFont val="Calibri"/>
        <family val="2"/>
      </rPr>
      <t>75gsm microfiber print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120gsm poly fill
stitch quilting
</t>
    </r>
  </si>
  <si>
    <t>100% Polyester</t>
  </si>
  <si>
    <t>Queen: 86x86"/20x26+1/2"(2)</t>
  </si>
  <si>
    <t>PLUM</t>
    <phoneticPr fontId="1" type="noConversion"/>
  </si>
  <si>
    <t>DD14-176</t>
  </si>
  <si>
    <t>Set</t>
  </si>
  <si>
    <t>Normal</t>
  </si>
  <si>
    <t>9404.40.9022</t>
  </si>
  <si>
    <t>GEORGINA</t>
    <phoneticPr fontId="1" type="noConversion"/>
  </si>
  <si>
    <t>King: 
102x86"/20x36+1/2"(2)</t>
  </si>
  <si>
    <t>PLUM</t>
    <phoneticPr fontId="1" type="noConversion"/>
  </si>
  <si>
    <t>DD14-177</t>
  </si>
  <si>
    <t>SOPHIE</t>
    <phoneticPr fontId="1" type="noConversion"/>
  </si>
  <si>
    <t>SAGE</t>
    <phoneticPr fontId="1" type="noConversion"/>
  </si>
  <si>
    <t>DD14-178</t>
  </si>
  <si>
    <t>SAGE</t>
    <phoneticPr fontId="1" type="noConversion"/>
  </si>
  <si>
    <t>DD14-179</t>
  </si>
  <si>
    <t>DEVON</t>
    <phoneticPr fontId="1" type="noConversion"/>
  </si>
  <si>
    <t>NEUTRAL</t>
    <phoneticPr fontId="1" type="noConversion"/>
  </si>
  <si>
    <t>DD14-180</t>
  </si>
  <si>
    <t>DEVON</t>
    <phoneticPr fontId="1" type="noConversion"/>
  </si>
  <si>
    <t>NEUTRAL</t>
    <phoneticPr fontId="1" type="noConversion"/>
  </si>
  <si>
    <t>DD14-181</t>
  </si>
  <si>
    <t>JOLIE</t>
    <phoneticPr fontId="1" type="noConversion"/>
  </si>
  <si>
    <t xml:space="preserve">75gsm microfiber solid. Embroidered. Stitch quilting. 120gsm Poly Fill. WITH Ruffle
</t>
    <phoneticPr fontId="1" type="noConversion"/>
  </si>
  <si>
    <t>Queen: 86x86"/20x26+2.5"(2)</t>
    <phoneticPr fontId="1" type="noConversion"/>
  </si>
  <si>
    <t>RED</t>
    <phoneticPr fontId="1" type="noConversion"/>
  </si>
  <si>
    <t>DD14-182</t>
  </si>
  <si>
    <t>JOLIE</t>
    <phoneticPr fontId="1" type="noConversion"/>
  </si>
  <si>
    <t xml:space="preserve">75gsm microfiber solid. Embroidered. Stitch quilting. 120gsm Poly Fill. 
</t>
  </si>
  <si>
    <t>King: 
102x86"/20x36+2.5"(2)</t>
    <phoneticPr fontId="1" type="noConversion"/>
  </si>
  <si>
    <t>RED</t>
    <phoneticPr fontId="1" type="noConversion"/>
  </si>
  <si>
    <t>DD14-183</t>
  </si>
  <si>
    <t>Union Square</t>
  </si>
  <si>
    <t>ROSETTE</t>
    <phoneticPr fontId="1" type="noConversion"/>
  </si>
  <si>
    <r>
      <t xml:space="preserve">Front: 75gsm microfiber solid
Back: </t>
    </r>
    <r>
      <rPr>
        <sz val="11"/>
        <rFont val="Calibri"/>
        <family val="2"/>
      </rPr>
      <t xml:space="preserve">75gsm microfiber solid
Filling: 120gsm poly fill
stitch quilting </t>
    </r>
  </si>
  <si>
    <t>BALLET SLIPPER/ZEPHYR</t>
    <phoneticPr fontId="1" type="noConversion"/>
  </si>
  <si>
    <t>DD14-184</t>
  </si>
  <si>
    <t>ROSETTE</t>
    <phoneticPr fontId="1" type="noConversion"/>
  </si>
  <si>
    <t>BALLET SLIPPER/ZEPHYR</t>
    <phoneticPr fontId="1" type="noConversion"/>
  </si>
  <si>
    <t>DD14-185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</si>
</sst>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26" formatCode="\$#,##0.00_);[Red]\(\$#,##0.00\)"/>
    <numFmt numFmtId="176" formatCode="[$¥-478]#,##0.00"/>
    <numFmt numFmtId="177" formatCode="&quot;$&quot;#,##0.00"/>
    <numFmt numFmtId="178" formatCode="0.0"/>
    <numFmt numFmtId="179" formatCode="0.000"/>
    <numFmt numFmtId="180" formatCode="[$¥-478]#,##0.0;[$¥-478]\-#,##0.0"/>
    <numFmt numFmtId="181" formatCode="_(&quot;$&quot;* #,##0.00_);_(&quot;$&quot;* \(#,##0.00\);_(&quot;$&quot;* &quot;-&quot;??_);_(@_)"/>
    <numFmt numFmtId="182" formatCode="[$￥-804]#,##0.00"/>
  </numFmts>
  <fonts count="14">
    <font>
      <sz val="11"/>
      <name val="Calibri"/>
    </font>
    <font>
      <sz val="9"/>
      <name val="宋体"/>
      <family val="3"/>
      <charset val="134"/>
    </font>
    <font>
      <sz val="11"/>
      <name val="Calibri"/>
      <family val="2"/>
    </font>
    <font>
      <sz val="11"/>
      <color rgb="FFFF0000"/>
      <name val="Calibri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name val="Calibri"/>
      <family val="2"/>
    </font>
    <font>
      <sz val="11"/>
      <name val="微软雅黑"/>
      <family val="2"/>
      <charset val="134"/>
    </font>
    <font>
      <sz val="12"/>
      <name val="宋体"/>
      <family val="3"/>
      <charset val="134"/>
    </font>
    <font>
      <sz val="10"/>
      <color theme="1"/>
      <name val="Aptos"/>
      <family val="2"/>
    </font>
    <font>
      <b/>
      <sz val="11"/>
      <color rgb="FFFF0000"/>
      <name val="Aptos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9" fontId="2" fillId="0" borderId="0" applyFont="0" applyFill="0" applyBorder="0" applyAlignment="0" applyProtection="0">
      <alignment vertical="center"/>
    </xf>
    <xf numFmtId="0" fontId="2" fillId="0" borderId="0"/>
    <xf numFmtId="0" fontId="6" fillId="0" borderId="0"/>
    <xf numFmtId="0" fontId="2" fillId="0" borderId="0"/>
    <xf numFmtId="181" fontId="2" fillId="0" borderId="0" applyFont="0" applyFill="0" applyBorder="0" applyAlignment="0" applyProtection="0"/>
    <xf numFmtId="182" fontId="11" fillId="0" borderId="0" applyBorder="0"/>
    <xf numFmtId="9" fontId="2" fillId="0" borderId="0" applyFont="0" applyFill="0" applyBorder="0" applyAlignment="0" applyProtection="0"/>
  </cellStyleXfs>
  <cellXfs count="6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0" borderId="0" xfId="2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4" fillId="4" borderId="0" xfId="0" applyFont="1" applyFill="1" applyAlignment="1">
      <alignment wrapText="1"/>
    </xf>
    <xf numFmtId="0" fontId="4" fillId="0" borderId="3" xfId="0" applyFont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5" fillId="5" borderId="3" xfId="0" applyFont="1" applyFill="1" applyBorder="1" applyAlignment="1">
      <alignment horizontal="center" wrapText="1"/>
    </xf>
    <xf numFmtId="0" fontId="5" fillId="6" borderId="3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wrapText="1"/>
    </xf>
    <xf numFmtId="0" fontId="4" fillId="6" borderId="3" xfId="2" applyFont="1" applyFill="1" applyBorder="1" applyAlignment="1">
      <alignment horizontal="center" wrapText="1"/>
    </xf>
    <xf numFmtId="176" fontId="4" fillId="2" borderId="3" xfId="0" applyNumberFormat="1" applyFont="1" applyFill="1" applyBorder="1" applyAlignment="1">
      <alignment horizontal="center" wrapText="1"/>
    </xf>
    <xf numFmtId="2" fontId="4" fillId="2" borderId="3" xfId="0" applyNumberFormat="1" applyFont="1" applyFill="1" applyBorder="1" applyAlignment="1">
      <alignment horizontal="center" wrapText="1"/>
    </xf>
    <xf numFmtId="177" fontId="7" fillId="2" borderId="3" xfId="3" applyNumberFormat="1" applyFont="1" applyFill="1" applyBorder="1" applyAlignment="1">
      <alignment wrapText="1"/>
    </xf>
    <xf numFmtId="177" fontId="4" fillId="7" borderId="2" xfId="0" applyNumberFormat="1" applyFont="1" applyFill="1" applyBorder="1" applyAlignment="1">
      <alignment horizontal="center" wrapText="1"/>
    </xf>
    <xf numFmtId="177" fontId="4" fillId="2" borderId="3" xfId="0" applyNumberFormat="1" applyFont="1" applyFill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178" fontId="4" fillId="0" borderId="3" xfId="0" applyNumberFormat="1" applyFont="1" applyBorder="1" applyAlignment="1">
      <alignment horizontal="center" wrapText="1"/>
    </xf>
    <xf numFmtId="2" fontId="4" fillId="0" borderId="3" xfId="0" applyNumberFormat="1" applyFont="1" applyBorder="1" applyAlignment="1">
      <alignment horizontal="center" wrapText="1"/>
    </xf>
    <xf numFmtId="1" fontId="4" fillId="0" borderId="3" xfId="0" applyNumberFormat="1" applyFont="1" applyBorder="1" applyAlignment="1">
      <alignment horizontal="center" wrapText="1"/>
    </xf>
    <xf numFmtId="179" fontId="7" fillId="0" borderId="3" xfId="3" applyNumberFormat="1" applyFont="1" applyBorder="1" applyAlignment="1">
      <alignment wrapText="1"/>
    </xf>
    <xf numFmtId="1" fontId="7" fillId="0" borderId="3" xfId="3" applyNumberFormat="1" applyFont="1" applyBorder="1" applyAlignment="1">
      <alignment wrapText="1"/>
    </xf>
    <xf numFmtId="177" fontId="7" fillId="0" borderId="3" xfId="3" applyNumberFormat="1" applyFont="1" applyBorder="1" applyAlignment="1">
      <alignment wrapText="1"/>
    </xf>
    <xf numFmtId="10" fontId="4" fillId="0" borderId="3" xfId="0" applyNumberFormat="1" applyFont="1" applyBorder="1" applyAlignment="1">
      <alignment horizontal="center" wrapText="1"/>
    </xf>
    <xf numFmtId="177" fontId="7" fillId="6" borderId="3" xfId="3" applyNumberFormat="1" applyFont="1" applyFill="1" applyBorder="1" applyAlignment="1">
      <alignment wrapText="1"/>
    </xf>
    <xf numFmtId="177" fontId="7" fillId="3" borderId="3" xfId="3" applyNumberFormat="1" applyFont="1" applyFill="1" applyBorder="1" applyAlignment="1">
      <alignment wrapText="1"/>
    </xf>
    <xf numFmtId="10" fontId="7" fillId="6" borderId="3" xfId="3" applyNumberFormat="1" applyFont="1" applyFill="1" applyBorder="1" applyAlignment="1">
      <alignment wrapText="1"/>
    </xf>
    <xf numFmtId="177" fontId="8" fillId="6" borderId="3" xfId="3" applyNumberFormat="1" applyFont="1" applyFill="1" applyBorder="1" applyAlignment="1">
      <alignment wrapText="1"/>
    </xf>
    <xf numFmtId="177" fontId="4" fillId="3" borderId="3" xfId="0" applyNumberFormat="1" applyFont="1" applyFill="1" applyBorder="1" applyAlignment="1">
      <alignment horizontal="center" wrapText="1"/>
    </xf>
    <xf numFmtId="177" fontId="4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2" fillId="0" borderId="3" xfId="4" applyBorder="1" applyAlignment="1">
      <alignment wrapText="1"/>
    </xf>
    <xf numFmtId="0" fontId="2" fillId="0" borderId="3" xfId="2" applyBorder="1" applyAlignment="1">
      <alignment wrapText="1"/>
    </xf>
    <xf numFmtId="0" fontId="6" fillId="6" borderId="3" xfId="0" applyFont="1" applyFill="1" applyBorder="1"/>
    <xf numFmtId="180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8" borderId="3" xfId="5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4" fontId="3" fillId="0" borderId="3" xfId="0" applyNumberFormat="1" applyFont="1" applyBorder="1" applyAlignment="1">
      <alignment wrapText="1"/>
    </xf>
    <xf numFmtId="0" fontId="2" fillId="0" borderId="3" xfId="6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wrapText="1"/>
    </xf>
    <xf numFmtId="179" fontId="0" fillId="8" borderId="3" xfId="0" applyNumberFormat="1" applyFill="1" applyBorder="1" applyAlignment="1">
      <alignment wrapText="1"/>
    </xf>
    <xf numFmtId="1" fontId="0" fillId="8" borderId="3" xfId="0" applyNumberFormat="1" applyFill="1" applyBorder="1" applyAlignment="1">
      <alignment wrapText="1"/>
    </xf>
    <xf numFmtId="177" fontId="0" fillId="8" borderId="3" xfId="0" applyNumberFormat="1" applyFill="1" applyBorder="1" applyAlignment="1">
      <alignment wrapText="1"/>
    </xf>
    <xf numFmtId="10" fontId="2" fillId="0" borderId="3" xfId="4" applyNumberFormat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6" borderId="3" xfId="7" applyNumberFormat="1" applyFont="1" applyFill="1" applyBorder="1" applyAlignment="1">
      <alignment wrapText="1"/>
    </xf>
    <xf numFmtId="26" fontId="12" fillId="6" borderId="3" xfId="0" applyNumberFormat="1" applyFont="1" applyFill="1" applyBorder="1" applyAlignment="1">
      <alignment wrapText="1"/>
    </xf>
    <xf numFmtId="26" fontId="12" fillId="0" borderId="3" xfId="0" applyNumberFormat="1" applyFont="1" applyBorder="1" applyAlignment="1">
      <alignment wrapText="1"/>
    </xf>
    <xf numFmtId="10" fontId="0" fillId="8" borderId="3" xfId="7" applyNumberFormat="1" applyFont="1" applyFill="1" applyBorder="1" applyAlignment="1">
      <alignment wrapText="1"/>
    </xf>
    <xf numFmtId="0" fontId="13" fillId="6" borderId="3" xfId="1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2" fillId="0" borderId="3" xfId="4" applyBorder="1" applyAlignment="1">
      <alignment vertical="center" wrapText="1"/>
    </xf>
  </cellXfs>
  <cellStyles count="8">
    <cellStyle name="Currency 2" xfId="5"/>
    <cellStyle name="Normal 2" xfId="2"/>
    <cellStyle name="Normal 2 18 2" xfId="3"/>
    <cellStyle name="Normal 2 2 15" xfId="6"/>
    <cellStyle name="Percent 2" xfId="7"/>
    <cellStyle name="百分比" xfId="1" builtinId="5"/>
    <cellStyle name="常规" xfId="0" builtinId="0"/>
    <cellStyle name="常规 12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1</xdr:row>
      <xdr:rowOff>104775</xdr:rowOff>
    </xdr:from>
    <xdr:to>
      <xdr:col>2</xdr:col>
      <xdr:colOff>1028700</xdr:colOff>
      <xdr:row>2</xdr:row>
      <xdr:rowOff>475621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3176823A-1926-4893-AA51-53ABB153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343025"/>
          <a:ext cx="828675" cy="95187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3</xdr:row>
      <xdr:rowOff>76200</xdr:rowOff>
    </xdr:from>
    <xdr:to>
      <xdr:col>2</xdr:col>
      <xdr:colOff>1101166</xdr:colOff>
      <xdr:row>4</xdr:row>
      <xdr:rowOff>523875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E4566FD9-13AE-49F0-BB05-27BE8231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2476500"/>
          <a:ext cx="891616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5</xdr:row>
      <xdr:rowOff>76201</xdr:rowOff>
    </xdr:from>
    <xdr:to>
      <xdr:col>2</xdr:col>
      <xdr:colOff>1048672</xdr:colOff>
      <xdr:row>6</xdr:row>
      <xdr:rowOff>447676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76906BB3-BBFA-4EAF-9876-F06AE3CF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3638551"/>
          <a:ext cx="829597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</xdr:row>
      <xdr:rowOff>104775</xdr:rowOff>
    </xdr:from>
    <xdr:to>
      <xdr:col>2</xdr:col>
      <xdr:colOff>1038226</xdr:colOff>
      <xdr:row>8</xdr:row>
      <xdr:rowOff>472957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9D753DAA-0890-43C6-81E6-AB2CAA70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5" y="4829175"/>
          <a:ext cx="819151" cy="94920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9</xdr:row>
      <xdr:rowOff>116244</xdr:rowOff>
    </xdr:from>
    <xdr:to>
      <xdr:col>2</xdr:col>
      <xdr:colOff>1057276</xdr:colOff>
      <xdr:row>10</xdr:row>
      <xdr:rowOff>504825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FC563400-000B-4B64-9EFF-29ED7D45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6" y="6002694"/>
          <a:ext cx="819150" cy="9696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D's%20July%20Quilt%20commit-2.13.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Miya Quote"/>
      <sheetName val="ValueSelect"/>
      <sheetName val="Data"/>
    </sheetNames>
    <sheetDataSet>
      <sheetData sheetId="0"/>
      <sheetData sheetId="1"/>
      <sheetData sheetId="2">
        <row r="3">
          <cell r="F3">
            <v>53.58</v>
          </cell>
        </row>
        <row r="4">
          <cell r="F4">
            <v>61.6</v>
          </cell>
        </row>
        <row r="5">
          <cell r="F5">
            <v>50.26</v>
          </cell>
        </row>
        <row r="6">
          <cell r="F6">
            <v>57.6</v>
          </cell>
        </row>
        <row r="7">
          <cell r="F7">
            <v>72.180000000000007</v>
          </cell>
        </row>
        <row r="8">
          <cell r="F8">
            <v>87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11"/>
  <sheetViews>
    <sheetView tabSelected="1" topLeftCell="C1" workbookViewId="0">
      <selection activeCell="D5" sqref="D5"/>
    </sheetView>
  </sheetViews>
  <sheetFormatPr defaultColWidth="9.140625" defaultRowHeight="15"/>
  <cols>
    <col min="1" max="1" width="11.140625" style="1" hidden="1" customWidth="1"/>
    <col min="2" max="2" width="10.140625" style="2" hidden="1" customWidth="1"/>
    <col min="3" max="3" width="19.5703125" style="1" customWidth="1"/>
    <col min="4" max="4" width="14" style="1" customWidth="1"/>
    <col min="5" max="5" width="10.28515625" style="1" customWidth="1"/>
    <col min="6" max="6" width="9.7109375" style="1" customWidth="1"/>
    <col min="7" max="7" width="11.28515625" style="1" customWidth="1"/>
    <col min="8" max="8" width="13.85546875" style="1" customWidth="1"/>
    <col min="9" max="10" width="14" style="1" customWidth="1"/>
    <col min="11" max="11" width="21.42578125" style="1" customWidth="1"/>
    <col min="12" max="12" width="14" style="3" customWidth="1"/>
    <col min="13" max="13" width="18.28515625" style="1" customWidth="1"/>
    <col min="14" max="14" width="14" style="1" customWidth="1"/>
    <col min="15" max="15" width="10.140625" style="1" customWidth="1"/>
    <col min="16" max="17" width="15.85546875" style="1" customWidth="1"/>
    <col min="18" max="18" width="5.5703125" style="1" customWidth="1"/>
    <col min="19" max="19" width="9.7109375" style="4" customWidth="1"/>
    <col min="20" max="20" width="8" style="5" customWidth="1"/>
    <col min="21" max="21" width="12" style="6" customWidth="1"/>
    <col min="22" max="22" width="8.5703125" style="6" customWidth="1"/>
    <col min="23" max="23" width="8.140625" style="6" customWidth="1"/>
    <col min="24" max="24" width="9.42578125" style="1" customWidth="1"/>
    <col min="25" max="25" width="8.140625" style="7" customWidth="1"/>
    <col min="26" max="26" width="8.7109375" style="7" customWidth="1"/>
    <col min="27" max="27" width="7.140625" style="7" customWidth="1"/>
    <col min="28" max="28" width="9" style="5" customWidth="1"/>
    <col min="29" max="29" width="6.28515625" style="8" customWidth="1"/>
    <col min="30" max="30" width="10" style="9" customWidth="1"/>
    <col min="31" max="31" width="9.85546875" style="8" customWidth="1"/>
    <col min="32" max="32" width="7.85546875" style="1" customWidth="1"/>
    <col min="33" max="33" width="8.85546875" style="6" customWidth="1"/>
    <col min="34" max="34" width="7.85546875" style="1" customWidth="1"/>
    <col min="35" max="35" width="8.42578125" style="10" customWidth="1"/>
    <col min="36" max="36" width="9" style="6" customWidth="1"/>
    <col min="37" max="37" width="8.42578125" style="6" customWidth="1"/>
    <col min="38" max="38" width="7.85546875" style="10" customWidth="1"/>
    <col min="39" max="39" width="5.85546875" style="6" customWidth="1"/>
    <col min="40" max="40" width="8.140625" style="10" customWidth="1"/>
    <col min="41" max="41" width="9.28515625" style="6" customWidth="1"/>
    <col min="42" max="42" width="11.5703125" style="10" customWidth="1"/>
    <col min="43" max="43" width="10.85546875" style="6" customWidth="1"/>
    <col min="44" max="44" width="9.5703125" style="1" customWidth="1"/>
    <col min="45" max="45" width="9.5703125" style="10" customWidth="1"/>
    <col min="46" max="46" width="10" style="6" customWidth="1"/>
    <col min="47" max="47" width="9.5703125" style="6" customWidth="1"/>
    <col min="48" max="48" width="11.85546875" style="6" customWidth="1"/>
    <col min="49" max="49" width="7.140625" style="10" customWidth="1"/>
    <col min="50" max="50" width="7.85546875" style="6" customWidth="1"/>
    <col min="51" max="51" width="9.5703125" style="6" customWidth="1"/>
    <col min="52" max="52" width="7.7109375" style="6" customWidth="1"/>
    <col min="53" max="53" width="9.7109375" style="10" customWidth="1"/>
    <col min="54" max="54" width="8.28515625" style="10" customWidth="1"/>
    <col min="55" max="55" width="11" style="6" customWidth="1"/>
    <col min="56" max="56" width="11.5703125" style="1" customWidth="1"/>
    <col min="57" max="57" width="12.140625" style="1" customWidth="1"/>
    <col min="58" max="16384" width="9.140625" style="1"/>
  </cols>
  <sheetData>
    <row r="1" spans="1:57" ht="68.099999999999994" customHeight="1">
      <c r="A1" s="11" t="s">
        <v>0</v>
      </c>
      <c r="B1" s="12" t="s">
        <v>1</v>
      </c>
      <c r="C1" s="12" t="s">
        <v>2</v>
      </c>
      <c r="D1" s="13" t="s">
        <v>3</v>
      </c>
      <c r="E1" s="14" t="s">
        <v>4</v>
      </c>
      <c r="F1" s="14" t="s">
        <v>5</v>
      </c>
      <c r="G1" s="15" t="s">
        <v>6</v>
      </c>
      <c r="H1" s="13" t="s">
        <v>7</v>
      </c>
      <c r="I1" s="16" t="s">
        <v>8</v>
      </c>
      <c r="J1" s="17" t="s">
        <v>9</v>
      </c>
      <c r="K1" s="16" t="s">
        <v>10</v>
      </c>
      <c r="L1" s="17" t="s">
        <v>11</v>
      </c>
      <c r="M1" s="16" t="s">
        <v>12</v>
      </c>
      <c r="N1" s="16" t="s">
        <v>13</v>
      </c>
      <c r="O1" s="13" t="s">
        <v>14</v>
      </c>
      <c r="P1" s="13" t="s">
        <v>15</v>
      </c>
      <c r="Q1" s="13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3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12" t="s">
        <v>31</v>
      </c>
      <c r="AG1" s="29" t="s">
        <v>32</v>
      </c>
      <c r="AH1" s="12" t="s">
        <v>33</v>
      </c>
      <c r="AI1" s="30" t="s">
        <v>34</v>
      </c>
      <c r="AJ1" s="31" t="s">
        <v>35</v>
      </c>
      <c r="AK1" s="29" t="s">
        <v>36</v>
      </c>
      <c r="AL1" s="30" t="s">
        <v>37</v>
      </c>
      <c r="AM1" s="29" t="s">
        <v>38</v>
      </c>
      <c r="AN1" s="30" t="s">
        <v>39</v>
      </c>
      <c r="AO1" s="29" t="s">
        <v>40</v>
      </c>
      <c r="AP1" s="30" t="s">
        <v>41</v>
      </c>
      <c r="AQ1" s="29" t="s">
        <v>42</v>
      </c>
      <c r="AR1" s="23" t="s">
        <v>43</v>
      </c>
      <c r="AS1" s="30" t="s">
        <v>44</v>
      </c>
      <c r="AT1" s="29" t="s">
        <v>45</v>
      </c>
      <c r="AU1" s="29" t="s">
        <v>46</v>
      </c>
      <c r="AV1" s="32" t="s">
        <v>47</v>
      </c>
      <c r="AW1" s="33" t="s">
        <v>48</v>
      </c>
      <c r="AX1" s="32" t="s">
        <v>49</v>
      </c>
      <c r="AY1" s="34" t="s">
        <v>50</v>
      </c>
      <c r="AZ1" s="35" t="s">
        <v>51</v>
      </c>
      <c r="BA1" s="35" t="s">
        <v>52</v>
      </c>
      <c r="BB1" s="32" t="s">
        <v>53</v>
      </c>
      <c r="BC1" s="16" t="s">
        <v>54</v>
      </c>
      <c r="BD1" s="36" t="s">
        <v>55</v>
      </c>
      <c r="BE1" s="36" t="s">
        <v>56</v>
      </c>
    </row>
    <row r="2" spans="1:57" ht="45.75" customHeight="1">
      <c r="A2" s="37"/>
      <c r="B2" s="38">
        <v>1</v>
      </c>
      <c r="C2" s="39"/>
      <c r="D2" s="40"/>
      <c r="E2" s="37" t="s">
        <v>57</v>
      </c>
      <c r="F2" s="37"/>
      <c r="G2" s="37" t="s">
        <v>58</v>
      </c>
      <c r="H2" s="41" t="s">
        <v>59</v>
      </c>
      <c r="I2" s="37" t="s">
        <v>60</v>
      </c>
      <c r="J2" s="37" t="s">
        <v>61</v>
      </c>
      <c r="K2" s="42" t="s">
        <v>62</v>
      </c>
      <c r="L2" s="43" t="s">
        <v>63</v>
      </c>
      <c r="M2" s="42" t="s">
        <v>64</v>
      </c>
      <c r="N2" s="41" t="s">
        <v>65</v>
      </c>
      <c r="O2" s="37"/>
      <c r="P2" s="44" t="s">
        <v>66</v>
      </c>
      <c r="Q2" s="37"/>
      <c r="R2" s="37" t="s">
        <v>67</v>
      </c>
      <c r="S2" s="45">
        <f>'[1]Miya Quote'!F3</f>
        <v>53.58</v>
      </c>
      <c r="T2" s="46">
        <v>7.95</v>
      </c>
      <c r="U2" s="47">
        <f>IF(ISERROR(S2/T2),"",S2/T2)</f>
        <v>6.7396226415094338</v>
      </c>
      <c r="V2" s="48">
        <v>6.74</v>
      </c>
      <c r="W2" s="49"/>
      <c r="X2" s="37" t="s">
        <v>68</v>
      </c>
      <c r="Y2" s="50">
        <v>44</v>
      </c>
      <c r="Z2" s="50">
        <v>41</v>
      </c>
      <c r="AA2" s="50">
        <v>34</v>
      </c>
      <c r="AB2" s="46">
        <v>10</v>
      </c>
      <c r="AC2" s="51">
        <v>3</v>
      </c>
      <c r="AD2" s="52">
        <f>IF(Y2="","",Y2*Z2*AA2/1000000)</f>
        <v>6.1336000000000002E-2</v>
      </c>
      <c r="AE2" s="53">
        <f>IF(AC2="","",65/AD2*AC2)</f>
        <v>3179.2095995826267</v>
      </c>
      <c r="AF2" s="37">
        <v>2250</v>
      </c>
      <c r="AG2" s="54">
        <f>IF(ISERROR(AF2/AE2),"",AF2/AE2)</f>
        <v>0.70772307692307701</v>
      </c>
      <c r="AH2" s="42" t="s">
        <v>69</v>
      </c>
      <c r="AI2" s="55">
        <v>0.32800000000000001</v>
      </c>
      <c r="AJ2" s="54">
        <f>IF(ISERROR(V2*AI2),"",V2*AI2)</f>
        <v>2.2107200000000002</v>
      </c>
      <c r="AK2" s="54">
        <f t="shared" ref="AK2:AK11" si="0">IF(ISERROR(V2+AG2+AJ2),"",V2+AG2+AJ2)</f>
        <v>9.6584430769230778</v>
      </c>
      <c r="AL2" s="56">
        <v>0</v>
      </c>
      <c r="AM2" s="54">
        <f t="shared" ref="AM2:AM11" si="1">IF(ISERROR(AY2*AL2),"",AY2*AL2)</f>
        <v>0</v>
      </c>
      <c r="AN2" s="56">
        <v>0</v>
      </c>
      <c r="AO2" s="54">
        <f t="shared" ref="AO2:AO11" si="2">IF(ISERROR(AY2*AN2),"",AY2*AN2)</f>
        <v>0</v>
      </c>
      <c r="AP2" s="10">
        <v>0</v>
      </c>
      <c r="AQ2" s="54">
        <f>IF(ISERROR(AY2*AP3),"",AY2*AP3)</f>
        <v>0</v>
      </c>
      <c r="AR2" s="37">
        <v>0</v>
      </c>
      <c r="AS2" s="56">
        <v>0</v>
      </c>
      <c r="AT2" s="54">
        <f t="shared" ref="AT2:AT11" si="3">IF(ISERROR(AY2*AS2),"",AY2*AS2)</f>
        <v>0</v>
      </c>
      <c r="AU2" s="54">
        <f>IF(ISERROR(AM2+AO2+AQ2+AT2),"",AM2+AO2+AQ2+AT2)</f>
        <v>0</v>
      </c>
      <c r="AV2" s="54">
        <f t="shared" ref="AV2:AV11" si="4">IF(ISERROR(AK2+AU2),"",AK2+AU2)</f>
        <v>9.6584430769230778</v>
      </c>
      <c r="AW2" s="57">
        <f>IF(ISERROR((AY2-AV2)/AY2),"",(AY2-AV2)/AY2)</f>
        <v>0.17023684906159128</v>
      </c>
      <c r="AX2" s="54">
        <f>IF(BA2="","",AZ2*(1-BA2))</f>
        <v>11.640000000000002</v>
      </c>
      <c r="AY2" s="58">
        <v>11.64</v>
      </c>
      <c r="AZ2" s="59">
        <v>24.99</v>
      </c>
      <c r="BA2" s="56">
        <f>(AZ2-AY2)/AZ2</f>
        <v>0.53421368547418957</v>
      </c>
      <c r="BB2" s="60">
        <f>IF(ISERROR((AZ2-AY2)/AZ2),"",(AZ2-AY2)/AZ2)</f>
        <v>0.53421368547418957</v>
      </c>
      <c r="BC2" s="61">
        <v>651</v>
      </c>
      <c r="BD2" s="54">
        <f>IF(ISERROR(AV2*BC2),"",AV2*BC2)</f>
        <v>6287.6464430769238</v>
      </c>
      <c r="BE2" s="54">
        <f>IF(ISERROR(AY2*BC2),"",AY2*BC2)</f>
        <v>7577.64</v>
      </c>
    </row>
    <row r="3" spans="1:57" ht="45.75" customHeight="1">
      <c r="A3" s="37"/>
      <c r="B3" s="38">
        <v>2</v>
      </c>
      <c r="C3" s="62"/>
      <c r="D3" s="40"/>
      <c r="E3" s="37" t="s">
        <v>57</v>
      </c>
      <c r="F3" s="37"/>
      <c r="G3" s="37" t="s">
        <v>58</v>
      </c>
      <c r="H3" s="41" t="s">
        <v>70</v>
      </c>
      <c r="I3" s="37" t="s">
        <v>60</v>
      </c>
      <c r="J3" s="37" t="s">
        <v>61</v>
      </c>
      <c r="K3" s="42" t="s">
        <v>62</v>
      </c>
      <c r="L3" s="43" t="s">
        <v>63</v>
      </c>
      <c r="M3" s="42" t="s">
        <v>71</v>
      </c>
      <c r="N3" s="41" t="s">
        <v>72</v>
      </c>
      <c r="O3" s="37"/>
      <c r="P3" s="44" t="s">
        <v>73</v>
      </c>
      <c r="Q3" s="37"/>
      <c r="R3" s="37" t="s">
        <v>67</v>
      </c>
      <c r="S3" s="45">
        <f>'[1]Miya Quote'!F4</f>
        <v>61.6</v>
      </c>
      <c r="T3" s="46">
        <v>7.95</v>
      </c>
      <c r="U3" s="47">
        <f t="shared" ref="U3:U11" si="5">IF(ISERROR(S3/T3),"",S3/T3)</f>
        <v>7.7484276729559749</v>
      </c>
      <c r="V3" s="48">
        <v>7.75</v>
      </c>
      <c r="W3" s="49"/>
      <c r="X3" s="37" t="s">
        <v>68</v>
      </c>
      <c r="Y3" s="50">
        <v>44</v>
      </c>
      <c r="Z3" s="50">
        <v>41</v>
      </c>
      <c r="AA3" s="50">
        <v>40</v>
      </c>
      <c r="AB3" s="46">
        <v>10</v>
      </c>
      <c r="AC3" s="51">
        <v>3</v>
      </c>
      <c r="AD3" s="52">
        <f t="shared" ref="AD3:AD11" si="6">IF(Y3="","",Y3*Z3*AA3/1000000)</f>
        <v>7.2160000000000002E-2</v>
      </c>
      <c r="AE3" s="53">
        <f t="shared" ref="AE3:AE11" si="7">IF(AC3="","",65/AD3*AC3)</f>
        <v>2702.3281596452325</v>
      </c>
      <c r="AF3" s="37">
        <v>2250</v>
      </c>
      <c r="AG3" s="54">
        <f t="shared" ref="AG3:AG11" si="8">IF(ISERROR(AF3/AE3),"",AF3/AE3)</f>
        <v>0.83261538461538476</v>
      </c>
      <c r="AH3" s="42" t="s">
        <v>69</v>
      </c>
      <c r="AI3" s="55">
        <v>0.32800000000000001</v>
      </c>
      <c r="AJ3" s="54">
        <f>IF(ISERROR(V3*AI3),"",V3*AI3)</f>
        <v>2.5420000000000003</v>
      </c>
      <c r="AK3" s="54">
        <f t="shared" si="0"/>
        <v>11.124615384615385</v>
      </c>
      <c r="AL3" s="56">
        <v>0</v>
      </c>
      <c r="AM3" s="54">
        <f t="shared" si="1"/>
        <v>0</v>
      </c>
      <c r="AN3" s="56">
        <v>0</v>
      </c>
      <c r="AO3" s="54">
        <f t="shared" si="2"/>
        <v>0</v>
      </c>
      <c r="AP3" s="10">
        <v>0</v>
      </c>
      <c r="AQ3" s="54">
        <f>IF(ISERROR(AY3*AP4),"",AY3*AP4)</f>
        <v>0</v>
      </c>
      <c r="AR3" s="37">
        <v>0</v>
      </c>
      <c r="AS3" s="56">
        <v>0</v>
      </c>
      <c r="AT3" s="54">
        <f t="shared" si="3"/>
        <v>0</v>
      </c>
      <c r="AU3" s="54">
        <f t="shared" ref="AU3:AU11" si="9">IF(ISERROR(AM3+AO3+AQ3+AT3),"",AM3+AO3+AQ3+AT3)</f>
        <v>0</v>
      </c>
      <c r="AV3" s="54">
        <f t="shared" si="4"/>
        <v>11.124615384615385</v>
      </c>
      <c r="AW3" s="57">
        <f t="shared" ref="AW3:AW11" si="10">IF(ISERROR((AY3-AV3)/AY3),"",(AY3-AV3)/AY3)</f>
        <v>0.18080888183980964</v>
      </c>
      <c r="AX3" s="54">
        <f t="shared" ref="AX3:AX11" si="11">IF(BA3="","",AZ3*(1-BA3))</f>
        <v>13.580000000000002</v>
      </c>
      <c r="AY3" s="58">
        <v>13.58</v>
      </c>
      <c r="AZ3" s="59">
        <v>29.99</v>
      </c>
      <c r="BA3" s="56">
        <f t="shared" ref="BA3:BA11" si="12">(AZ3-AY3)/AZ3</f>
        <v>0.54718239413137704</v>
      </c>
      <c r="BB3" s="60">
        <f t="shared" ref="BB3:BB11" si="13">IF(ISERROR((AZ3-AY3)/AZ3),"",(AZ3-AY3)/AZ3)</f>
        <v>0.54718239413137704</v>
      </c>
      <c r="BC3" s="61">
        <v>549</v>
      </c>
      <c r="BD3" s="54">
        <f t="shared" ref="BD3:BD11" si="14">IF(ISERROR(AV3*BC3),"",AV3*BC3)</f>
        <v>6107.4138461538469</v>
      </c>
      <c r="BE3" s="54">
        <f t="shared" ref="BE3:BE11" si="15">IF(ISERROR(AY3*BC3),"",AY3*BC3)</f>
        <v>7455.42</v>
      </c>
    </row>
    <row r="4" spans="1:57" ht="45.75" customHeight="1">
      <c r="A4" s="37"/>
      <c r="B4" s="38">
        <v>3</v>
      </c>
      <c r="C4" s="39"/>
      <c r="D4" s="40"/>
      <c r="E4" s="37" t="s">
        <v>57</v>
      </c>
      <c r="F4" s="37"/>
      <c r="G4" s="37" t="s">
        <v>58</v>
      </c>
      <c r="H4" s="41" t="s">
        <v>74</v>
      </c>
      <c r="I4" s="37" t="s">
        <v>60</v>
      </c>
      <c r="J4" s="37" t="s">
        <v>61</v>
      </c>
      <c r="K4" s="42" t="s">
        <v>62</v>
      </c>
      <c r="L4" s="43" t="s">
        <v>63</v>
      </c>
      <c r="M4" s="42" t="s">
        <v>64</v>
      </c>
      <c r="N4" s="41" t="s">
        <v>75</v>
      </c>
      <c r="O4" s="37"/>
      <c r="P4" s="44" t="s">
        <v>76</v>
      </c>
      <c r="Q4" s="37"/>
      <c r="R4" s="37" t="s">
        <v>67</v>
      </c>
      <c r="S4" s="45">
        <f>'[1]Miya Quote'!F3</f>
        <v>53.58</v>
      </c>
      <c r="T4" s="46">
        <v>7.95</v>
      </c>
      <c r="U4" s="47">
        <f t="shared" si="5"/>
        <v>6.7396226415094338</v>
      </c>
      <c r="V4" s="48">
        <v>6.74</v>
      </c>
      <c r="W4" s="49"/>
      <c r="X4" s="37" t="s">
        <v>68</v>
      </c>
      <c r="Y4" s="50">
        <v>44</v>
      </c>
      <c r="Z4" s="50">
        <v>41</v>
      </c>
      <c r="AA4" s="50">
        <v>34</v>
      </c>
      <c r="AB4" s="46">
        <v>10</v>
      </c>
      <c r="AC4" s="51">
        <v>3</v>
      </c>
      <c r="AD4" s="52">
        <f t="shared" si="6"/>
        <v>6.1336000000000002E-2</v>
      </c>
      <c r="AE4" s="53">
        <f t="shared" si="7"/>
        <v>3179.2095995826267</v>
      </c>
      <c r="AF4" s="37">
        <v>2250</v>
      </c>
      <c r="AG4" s="54">
        <f t="shared" si="8"/>
        <v>0.70772307692307701</v>
      </c>
      <c r="AH4" s="42" t="s">
        <v>69</v>
      </c>
      <c r="AI4" s="55">
        <v>0.32800000000000001</v>
      </c>
      <c r="AJ4" s="54">
        <f t="shared" ref="AJ4:AJ11" si="16">IF(ISERROR(V4*AI4),"",V4*AI4)</f>
        <v>2.2107200000000002</v>
      </c>
      <c r="AK4" s="54">
        <f t="shared" si="0"/>
        <v>9.6584430769230778</v>
      </c>
      <c r="AL4" s="56">
        <v>0</v>
      </c>
      <c r="AM4" s="54">
        <f t="shared" si="1"/>
        <v>0</v>
      </c>
      <c r="AN4" s="56">
        <v>0</v>
      </c>
      <c r="AO4" s="54">
        <f t="shared" si="2"/>
        <v>0</v>
      </c>
      <c r="AP4" s="10">
        <v>0</v>
      </c>
      <c r="AQ4" s="54">
        <f t="shared" ref="AQ4:AQ11" si="17">IF(ISERROR(AY4*AP4),"",AY4*AP4)</f>
        <v>0</v>
      </c>
      <c r="AR4" s="37">
        <v>0</v>
      </c>
      <c r="AS4" s="56">
        <v>0</v>
      </c>
      <c r="AT4" s="54">
        <f t="shared" si="3"/>
        <v>0</v>
      </c>
      <c r="AU4" s="54">
        <f t="shared" si="9"/>
        <v>0</v>
      </c>
      <c r="AV4" s="54">
        <f t="shared" si="4"/>
        <v>9.6584430769230778</v>
      </c>
      <c r="AW4" s="57">
        <f t="shared" si="10"/>
        <v>0.17023684906159128</v>
      </c>
      <c r="AX4" s="54">
        <f t="shared" si="11"/>
        <v>11.640000000000002</v>
      </c>
      <c r="AY4" s="58">
        <v>11.64</v>
      </c>
      <c r="AZ4" s="59">
        <v>24.99</v>
      </c>
      <c r="BA4" s="56">
        <f t="shared" si="12"/>
        <v>0.53421368547418957</v>
      </c>
      <c r="BB4" s="60">
        <f t="shared" si="13"/>
        <v>0.53421368547418957</v>
      </c>
      <c r="BC4" s="61">
        <v>651</v>
      </c>
      <c r="BD4" s="54">
        <f t="shared" si="14"/>
        <v>6287.6464430769238</v>
      </c>
      <c r="BE4" s="54">
        <f t="shared" si="15"/>
        <v>7577.64</v>
      </c>
    </row>
    <row r="5" spans="1:57" ht="45.75" customHeight="1">
      <c r="A5" s="37"/>
      <c r="B5" s="38">
        <v>4</v>
      </c>
      <c r="C5" s="62"/>
      <c r="D5" s="40"/>
      <c r="E5" s="37" t="s">
        <v>57</v>
      </c>
      <c r="F5" s="37"/>
      <c r="G5" s="37" t="s">
        <v>58</v>
      </c>
      <c r="H5" s="41" t="s">
        <v>74</v>
      </c>
      <c r="I5" s="37" t="s">
        <v>60</v>
      </c>
      <c r="J5" s="37" t="s">
        <v>61</v>
      </c>
      <c r="K5" s="42" t="s">
        <v>62</v>
      </c>
      <c r="L5" s="43" t="s">
        <v>63</v>
      </c>
      <c r="M5" s="42" t="s">
        <v>71</v>
      </c>
      <c r="N5" s="41" t="s">
        <v>77</v>
      </c>
      <c r="O5" s="37"/>
      <c r="P5" s="44" t="s">
        <v>78</v>
      </c>
      <c r="Q5" s="37"/>
      <c r="R5" s="37" t="s">
        <v>67</v>
      </c>
      <c r="S5" s="45">
        <f>'[1]Miya Quote'!F4</f>
        <v>61.6</v>
      </c>
      <c r="T5" s="46">
        <v>7.95</v>
      </c>
      <c r="U5" s="47">
        <f t="shared" si="5"/>
        <v>7.7484276729559749</v>
      </c>
      <c r="V5" s="48">
        <v>7.75</v>
      </c>
      <c r="W5" s="49"/>
      <c r="X5" s="37" t="s">
        <v>68</v>
      </c>
      <c r="Y5" s="50">
        <v>44</v>
      </c>
      <c r="Z5" s="50">
        <v>41</v>
      </c>
      <c r="AA5" s="50">
        <v>40</v>
      </c>
      <c r="AB5" s="46">
        <v>10</v>
      </c>
      <c r="AC5" s="51">
        <v>3</v>
      </c>
      <c r="AD5" s="52">
        <f t="shared" si="6"/>
        <v>7.2160000000000002E-2</v>
      </c>
      <c r="AE5" s="53">
        <f t="shared" si="7"/>
        <v>2702.3281596452325</v>
      </c>
      <c r="AF5" s="37">
        <v>2250</v>
      </c>
      <c r="AG5" s="54">
        <f t="shared" si="8"/>
        <v>0.83261538461538476</v>
      </c>
      <c r="AH5" s="42" t="s">
        <v>69</v>
      </c>
      <c r="AI5" s="55">
        <v>0.32800000000000001</v>
      </c>
      <c r="AJ5" s="54">
        <f t="shared" si="16"/>
        <v>2.5420000000000003</v>
      </c>
      <c r="AK5" s="54">
        <f t="shared" si="0"/>
        <v>11.124615384615385</v>
      </c>
      <c r="AL5" s="56">
        <v>0</v>
      </c>
      <c r="AM5" s="54">
        <f t="shared" si="1"/>
        <v>0</v>
      </c>
      <c r="AN5" s="56">
        <v>0</v>
      </c>
      <c r="AO5" s="54">
        <f t="shared" si="2"/>
        <v>0</v>
      </c>
      <c r="AP5" s="10">
        <v>0</v>
      </c>
      <c r="AQ5" s="54">
        <f t="shared" si="17"/>
        <v>0</v>
      </c>
      <c r="AR5" s="37">
        <v>0</v>
      </c>
      <c r="AS5" s="56">
        <v>0</v>
      </c>
      <c r="AT5" s="54">
        <f t="shared" si="3"/>
        <v>0</v>
      </c>
      <c r="AU5" s="54">
        <f t="shared" si="9"/>
        <v>0</v>
      </c>
      <c r="AV5" s="54">
        <f t="shared" si="4"/>
        <v>11.124615384615385</v>
      </c>
      <c r="AW5" s="57">
        <f t="shared" si="10"/>
        <v>0.18080888183980964</v>
      </c>
      <c r="AX5" s="54">
        <f t="shared" si="11"/>
        <v>13.580000000000002</v>
      </c>
      <c r="AY5" s="58">
        <v>13.58</v>
      </c>
      <c r="AZ5" s="59">
        <v>29.99</v>
      </c>
      <c r="BA5" s="56">
        <f t="shared" si="12"/>
        <v>0.54718239413137704</v>
      </c>
      <c r="BB5" s="60">
        <f t="shared" si="13"/>
        <v>0.54718239413137704</v>
      </c>
      <c r="BC5" s="61">
        <v>549</v>
      </c>
      <c r="BD5" s="54">
        <f t="shared" si="14"/>
        <v>6107.4138461538469</v>
      </c>
      <c r="BE5" s="54">
        <f t="shared" si="15"/>
        <v>7455.42</v>
      </c>
    </row>
    <row r="6" spans="1:57" ht="45.75" customHeight="1">
      <c r="A6" s="37"/>
      <c r="B6" s="38">
        <v>5</v>
      </c>
      <c r="C6" s="39"/>
      <c r="D6" s="40"/>
      <c r="E6" s="37" t="s">
        <v>57</v>
      </c>
      <c r="F6" s="37"/>
      <c r="G6" s="37" t="s">
        <v>58</v>
      </c>
      <c r="H6" s="41" t="s">
        <v>79</v>
      </c>
      <c r="I6" s="37" t="s">
        <v>60</v>
      </c>
      <c r="J6" s="37" t="s">
        <v>61</v>
      </c>
      <c r="K6" s="42" t="s">
        <v>62</v>
      </c>
      <c r="L6" s="43" t="s">
        <v>63</v>
      </c>
      <c r="M6" s="42" t="s">
        <v>64</v>
      </c>
      <c r="N6" s="41" t="s">
        <v>80</v>
      </c>
      <c r="O6" s="37"/>
      <c r="P6" s="44" t="s">
        <v>81</v>
      </c>
      <c r="Q6" s="37"/>
      <c r="R6" s="37" t="s">
        <v>67</v>
      </c>
      <c r="S6" s="45">
        <f>'[1]Miya Quote'!F3</f>
        <v>53.58</v>
      </c>
      <c r="T6" s="46">
        <v>7.95</v>
      </c>
      <c r="U6" s="47">
        <f t="shared" si="5"/>
        <v>6.7396226415094338</v>
      </c>
      <c r="V6" s="48">
        <v>6.74</v>
      </c>
      <c r="W6" s="49"/>
      <c r="X6" s="37" t="s">
        <v>68</v>
      </c>
      <c r="Y6" s="50">
        <v>44</v>
      </c>
      <c r="Z6" s="50">
        <v>41</v>
      </c>
      <c r="AA6" s="50">
        <v>34</v>
      </c>
      <c r="AB6" s="46">
        <v>10</v>
      </c>
      <c r="AC6" s="51">
        <v>3</v>
      </c>
      <c r="AD6" s="52">
        <f t="shared" si="6"/>
        <v>6.1336000000000002E-2</v>
      </c>
      <c r="AE6" s="53">
        <f t="shared" si="7"/>
        <v>3179.2095995826267</v>
      </c>
      <c r="AF6" s="37">
        <v>2250</v>
      </c>
      <c r="AG6" s="54">
        <f t="shared" si="8"/>
        <v>0.70772307692307701</v>
      </c>
      <c r="AH6" s="42" t="s">
        <v>69</v>
      </c>
      <c r="AI6" s="55">
        <v>0.32800000000000001</v>
      </c>
      <c r="AJ6" s="54">
        <f t="shared" si="16"/>
        <v>2.2107200000000002</v>
      </c>
      <c r="AK6" s="54">
        <f t="shared" si="0"/>
        <v>9.6584430769230778</v>
      </c>
      <c r="AL6" s="56">
        <v>0</v>
      </c>
      <c r="AM6" s="54">
        <f t="shared" si="1"/>
        <v>0</v>
      </c>
      <c r="AN6" s="56">
        <v>0</v>
      </c>
      <c r="AO6" s="54">
        <f t="shared" si="2"/>
        <v>0</v>
      </c>
      <c r="AP6" s="10">
        <v>0</v>
      </c>
      <c r="AQ6" s="54">
        <f t="shared" si="17"/>
        <v>0</v>
      </c>
      <c r="AR6" s="37">
        <v>0</v>
      </c>
      <c r="AS6" s="56">
        <v>0</v>
      </c>
      <c r="AT6" s="54">
        <f t="shared" si="3"/>
        <v>0</v>
      </c>
      <c r="AU6" s="54">
        <f t="shared" si="9"/>
        <v>0</v>
      </c>
      <c r="AV6" s="54">
        <f t="shared" si="4"/>
        <v>9.6584430769230778</v>
      </c>
      <c r="AW6" s="57">
        <f t="shared" si="10"/>
        <v>0.17023684906159128</v>
      </c>
      <c r="AX6" s="54">
        <f t="shared" si="11"/>
        <v>11.640000000000002</v>
      </c>
      <c r="AY6" s="58">
        <v>11.64</v>
      </c>
      <c r="AZ6" s="59">
        <v>24.99</v>
      </c>
      <c r="BA6" s="56">
        <f t="shared" si="12"/>
        <v>0.53421368547418957</v>
      </c>
      <c r="BB6" s="60">
        <f t="shared" si="13"/>
        <v>0.53421368547418957</v>
      </c>
      <c r="BC6" s="61">
        <v>651</v>
      </c>
      <c r="BD6" s="54">
        <f t="shared" si="14"/>
        <v>6287.6464430769238</v>
      </c>
      <c r="BE6" s="54">
        <f t="shared" si="15"/>
        <v>7577.64</v>
      </c>
    </row>
    <row r="7" spans="1:57" ht="45.75" customHeight="1">
      <c r="A7" s="37"/>
      <c r="B7" s="38">
        <v>6</v>
      </c>
      <c r="C7" s="62"/>
      <c r="D7" s="40"/>
      <c r="E7" s="37" t="s">
        <v>57</v>
      </c>
      <c r="F7" s="37"/>
      <c r="G7" s="37" t="s">
        <v>58</v>
      </c>
      <c r="H7" s="41" t="s">
        <v>82</v>
      </c>
      <c r="I7" s="37" t="s">
        <v>60</v>
      </c>
      <c r="J7" s="37" t="s">
        <v>61</v>
      </c>
      <c r="K7" s="42" t="s">
        <v>62</v>
      </c>
      <c r="L7" s="43" t="s">
        <v>63</v>
      </c>
      <c r="M7" s="42" t="s">
        <v>71</v>
      </c>
      <c r="N7" s="41" t="s">
        <v>83</v>
      </c>
      <c r="O7" s="37"/>
      <c r="P7" s="44" t="s">
        <v>84</v>
      </c>
      <c r="Q7" s="37"/>
      <c r="R7" s="37" t="s">
        <v>67</v>
      </c>
      <c r="S7" s="45">
        <f>'[1]Miya Quote'!F4</f>
        <v>61.6</v>
      </c>
      <c r="T7" s="46">
        <v>7.95</v>
      </c>
      <c r="U7" s="47">
        <f t="shared" si="5"/>
        <v>7.7484276729559749</v>
      </c>
      <c r="V7" s="48">
        <v>7.75</v>
      </c>
      <c r="W7" s="49"/>
      <c r="X7" s="37" t="s">
        <v>68</v>
      </c>
      <c r="Y7" s="50">
        <v>44</v>
      </c>
      <c r="Z7" s="50">
        <v>41</v>
      </c>
      <c r="AA7" s="50">
        <v>40</v>
      </c>
      <c r="AB7" s="46">
        <v>10</v>
      </c>
      <c r="AC7" s="51">
        <v>3</v>
      </c>
      <c r="AD7" s="52">
        <f t="shared" si="6"/>
        <v>7.2160000000000002E-2</v>
      </c>
      <c r="AE7" s="53">
        <f t="shared" si="7"/>
        <v>2702.3281596452325</v>
      </c>
      <c r="AF7" s="37">
        <v>2250</v>
      </c>
      <c r="AG7" s="54">
        <f t="shared" si="8"/>
        <v>0.83261538461538476</v>
      </c>
      <c r="AH7" s="42" t="s">
        <v>69</v>
      </c>
      <c r="AI7" s="55">
        <v>0.32800000000000001</v>
      </c>
      <c r="AJ7" s="54">
        <f t="shared" si="16"/>
        <v>2.5420000000000003</v>
      </c>
      <c r="AK7" s="54">
        <f t="shared" si="0"/>
        <v>11.124615384615385</v>
      </c>
      <c r="AL7" s="56">
        <v>0</v>
      </c>
      <c r="AM7" s="54">
        <f t="shared" si="1"/>
        <v>0</v>
      </c>
      <c r="AN7" s="56">
        <v>0</v>
      </c>
      <c r="AO7" s="54">
        <f t="shared" si="2"/>
        <v>0</v>
      </c>
      <c r="AP7" s="10">
        <v>0</v>
      </c>
      <c r="AQ7" s="54">
        <f t="shared" si="17"/>
        <v>0</v>
      </c>
      <c r="AR7" s="37">
        <v>0</v>
      </c>
      <c r="AS7" s="56">
        <v>0</v>
      </c>
      <c r="AT7" s="54">
        <f t="shared" si="3"/>
        <v>0</v>
      </c>
      <c r="AU7" s="54">
        <f t="shared" si="9"/>
        <v>0</v>
      </c>
      <c r="AV7" s="54">
        <f t="shared" si="4"/>
        <v>11.124615384615385</v>
      </c>
      <c r="AW7" s="57">
        <f t="shared" si="10"/>
        <v>0.18080888183980964</v>
      </c>
      <c r="AX7" s="54">
        <f t="shared" si="11"/>
        <v>13.580000000000002</v>
      </c>
      <c r="AY7" s="58">
        <v>13.58</v>
      </c>
      <c r="AZ7" s="59">
        <v>29.99</v>
      </c>
      <c r="BA7" s="56">
        <f t="shared" si="12"/>
        <v>0.54718239413137704</v>
      </c>
      <c r="BB7" s="60">
        <f t="shared" si="13"/>
        <v>0.54718239413137704</v>
      </c>
      <c r="BC7" s="61">
        <v>549</v>
      </c>
      <c r="BD7" s="54">
        <f t="shared" si="14"/>
        <v>6107.4138461538469</v>
      </c>
      <c r="BE7" s="54">
        <f t="shared" si="15"/>
        <v>7455.42</v>
      </c>
    </row>
    <row r="8" spans="1:57" ht="45.75" customHeight="1">
      <c r="A8" s="37"/>
      <c r="B8" s="38">
        <v>7</v>
      </c>
      <c r="C8" s="39"/>
      <c r="D8" s="40"/>
      <c r="E8" s="37" t="s">
        <v>57</v>
      </c>
      <c r="F8" s="37"/>
      <c r="G8" s="37" t="s">
        <v>58</v>
      </c>
      <c r="H8" s="41" t="s">
        <v>85</v>
      </c>
      <c r="I8" s="37" t="s">
        <v>60</v>
      </c>
      <c r="J8" s="37" t="s">
        <v>61</v>
      </c>
      <c r="K8" s="63" t="s">
        <v>86</v>
      </c>
      <c r="L8" s="43" t="s">
        <v>63</v>
      </c>
      <c r="M8" s="42" t="s">
        <v>87</v>
      </c>
      <c r="N8" s="41" t="s">
        <v>88</v>
      </c>
      <c r="O8" s="37"/>
      <c r="P8" s="44" t="s">
        <v>89</v>
      </c>
      <c r="Q8" s="37"/>
      <c r="R8" s="37" t="s">
        <v>67</v>
      </c>
      <c r="S8" s="45">
        <f>'[1]Miya Quote'!F7</f>
        <v>72.180000000000007</v>
      </c>
      <c r="T8" s="46">
        <v>7.95</v>
      </c>
      <c r="U8" s="47">
        <f t="shared" si="5"/>
        <v>9.079245283018869</v>
      </c>
      <c r="V8" s="48">
        <v>9.08</v>
      </c>
      <c r="W8" s="49"/>
      <c r="X8" s="37" t="s">
        <v>68</v>
      </c>
      <c r="Y8" s="50">
        <v>44</v>
      </c>
      <c r="Z8" s="50">
        <v>41</v>
      </c>
      <c r="AA8" s="50">
        <v>34</v>
      </c>
      <c r="AB8" s="46">
        <v>10</v>
      </c>
      <c r="AC8" s="51">
        <v>3</v>
      </c>
      <c r="AD8" s="52">
        <f t="shared" si="6"/>
        <v>6.1336000000000002E-2</v>
      </c>
      <c r="AE8" s="53">
        <f t="shared" si="7"/>
        <v>3179.2095995826267</v>
      </c>
      <c r="AF8" s="37">
        <v>2250</v>
      </c>
      <c r="AG8" s="54">
        <f t="shared" si="8"/>
        <v>0.70772307692307701</v>
      </c>
      <c r="AH8" s="42" t="s">
        <v>69</v>
      </c>
      <c r="AI8" s="55">
        <v>0.32800000000000001</v>
      </c>
      <c r="AJ8" s="54">
        <f t="shared" si="16"/>
        <v>2.97824</v>
      </c>
      <c r="AK8" s="54">
        <f t="shared" si="0"/>
        <v>12.765963076923077</v>
      </c>
      <c r="AL8" s="56">
        <v>0</v>
      </c>
      <c r="AM8" s="54">
        <f t="shared" si="1"/>
        <v>0</v>
      </c>
      <c r="AN8" s="56">
        <v>0</v>
      </c>
      <c r="AO8" s="54">
        <f t="shared" si="2"/>
        <v>0</v>
      </c>
      <c r="AP8" s="10">
        <v>0</v>
      </c>
      <c r="AQ8" s="54">
        <f t="shared" si="17"/>
        <v>0</v>
      </c>
      <c r="AR8" s="37">
        <v>0</v>
      </c>
      <c r="AS8" s="56">
        <v>0</v>
      </c>
      <c r="AT8" s="54">
        <f t="shared" si="3"/>
        <v>0</v>
      </c>
      <c r="AU8" s="54">
        <f t="shared" si="9"/>
        <v>0</v>
      </c>
      <c r="AV8" s="54">
        <f t="shared" si="4"/>
        <v>12.765963076923077</v>
      </c>
      <c r="AW8" s="57">
        <f t="shared" si="10"/>
        <v>0.17745083267248213</v>
      </c>
      <c r="AX8" s="54">
        <f t="shared" si="11"/>
        <v>15.52</v>
      </c>
      <c r="AY8" s="58">
        <v>15.52</v>
      </c>
      <c r="AZ8" s="59">
        <v>34.99</v>
      </c>
      <c r="BA8" s="56">
        <f t="shared" si="12"/>
        <v>0.55644469848528155</v>
      </c>
      <c r="BB8" s="60">
        <f t="shared" si="13"/>
        <v>0.55644469848528155</v>
      </c>
      <c r="BC8" s="61">
        <v>651</v>
      </c>
      <c r="BD8" s="54">
        <f t="shared" si="14"/>
        <v>8310.6419630769233</v>
      </c>
      <c r="BE8" s="54">
        <f t="shared" si="15"/>
        <v>10103.52</v>
      </c>
    </row>
    <row r="9" spans="1:57" ht="45.75" customHeight="1">
      <c r="A9" s="37"/>
      <c r="B9" s="38">
        <v>8</v>
      </c>
      <c r="C9" s="62"/>
      <c r="D9" s="40"/>
      <c r="E9" s="37" t="s">
        <v>57</v>
      </c>
      <c r="F9" s="37"/>
      <c r="G9" s="37" t="s">
        <v>58</v>
      </c>
      <c r="H9" s="41" t="s">
        <v>90</v>
      </c>
      <c r="I9" s="37" t="s">
        <v>60</v>
      </c>
      <c r="J9" s="37" t="s">
        <v>61</v>
      </c>
      <c r="K9" s="42" t="s">
        <v>91</v>
      </c>
      <c r="L9" s="43" t="s">
        <v>63</v>
      </c>
      <c r="M9" s="42" t="s">
        <v>92</v>
      </c>
      <c r="N9" s="41" t="s">
        <v>93</v>
      </c>
      <c r="O9" s="37"/>
      <c r="P9" s="44" t="s">
        <v>94</v>
      </c>
      <c r="Q9" s="37"/>
      <c r="R9" s="37" t="s">
        <v>67</v>
      </c>
      <c r="S9" s="45">
        <f>'[1]Miya Quote'!F8</f>
        <v>87</v>
      </c>
      <c r="T9" s="46">
        <v>7.95</v>
      </c>
      <c r="U9" s="47">
        <f t="shared" si="5"/>
        <v>10.943396226415095</v>
      </c>
      <c r="V9" s="48">
        <v>10.94</v>
      </c>
      <c r="W9" s="49"/>
      <c r="X9" s="37" t="s">
        <v>68</v>
      </c>
      <c r="Y9" s="50">
        <v>44</v>
      </c>
      <c r="Z9" s="50">
        <v>41</v>
      </c>
      <c r="AA9" s="50">
        <v>40</v>
      </c>
      <c r="AB9" s="46">
        <v>10</v>
      </c>
      <c r="AC9" s="51">
        <v>3</v>
      </c>
      <c r="AD9" s="52">
        <f t="shared" si="6"/>
        <v>7.2160000000000002E-2</v>
      </c>
      <c r="AE9" s="53">
        <f t="shared" si="7"/>
        <v>2702.3281596452325</v>
      </c>
      <c r="AF9" s="37">
        <v>2250</v>
      </c>
      <c r="AG9" s="54">
        <f t="shared" si="8"/>
        <v>0.83261538461538476</v>
      </c>
      <c r="AH9" s="42" t="s">
        <v>69</v>
      </c>
      <c r="AI9" s="55">
        <v>0.32800000000000001</v>
      </c>
      <c r="AJ9" s="54">
        <f t="shared" si="16"/>
        <v>3.58832</v>
      </c>
      <c r="AK9" s="54">
        <f t="shared" si="0"/>
        <v>15.360935384615384</v>
      </c>
      <c r="AL9" s="56">
        <v>0</v>
      </c>
      <c r="AM9" s="54">
        <f t="shared" si="1"/>
        <v>0</v>
      </c>
      <c r="AN9" s="56">
        <v>0</v>
      </c>
      <c r="AO9" s="54">
        <f t="shared" si="2"/>
        <v>0</v>
      </c>
      <c r="AP9" s="10">
        <v>0</v>
      </c>
      <c r="AQ9" s="54">
        <f t="shared" si="17"/>
        <v>0</v>
      </c>
      <c r="AR9" s="37">
        <v>0</v>
      </c>
      <c r="AS9" s="56">
        <v>0</v>
      </c>
      <c r="AT9" s="54">
        <f t="shared" si="3"/>
        <v>0</v>
      </c>
      <c r="AU9" s="54">
        <f t="shared" si="9"/>
        <v>0</v>
      </c>
      <c r="AV9" s="54">
        <f t="shared" si="4"/>
        <v>15.360935384615384</v>
      </c>
      <c r="AW9" s="57">
        <f t="shared" si="10"/>
        <v>0.14423758302978357</v>
      </c>
      <c r="AX9" s="54">
        <f t="shared" si="11"/>
        <v>17.95</v>
      </c>
      <c r="AY9" s="58">
        <v>17.95</v>
      </c>
      <c r="AZ9" s="59">
        <v>39.99</v>
      </c>
      <c r="BA9" s="56">
        <f t="shared" si="12"/>
        <v>0.55113778444611161</v>
      </c>
      <c r="BB9" s="60">
        <f t="shared" si="13"/>
        <v>0.55113778444611161</v>
      </c>
      <c r="BC9" s="61">
        <v>549</v>
      </c>
      <c r="BD9" s="54">
        <f t="shared" si="14"/>
        <v>8433.1535261538465</v>
      </c>
      <c r="BE9" s="54">
        <f t="shared" si="15"/>
        <v>9854.5499999999993</v>
      </c>
    </row>
    <row r="10" spans="1:57" ht="45.75" customHeight="1">
      <c r="A10" s="37"/>
      <c r="B10" s="38">
        <v>9</v>
      </c>
      <c r="C10" s="39"/>
      <c r="D10" s="40"/>
      <c r="E10" s="37" t="s">
        <v>95</v>
      </c>
      <c r="F10" s="37"/>
      <c r="G10" s="37" t="s">
        <v>58</v>
      </c>
      <c r="H10" s="41" t="s">
        <v>96</v>
      </c>
      <c r="I10" s="37" t="s">
        <v>60</v>
      </c>
      <c r="J10" s="37" t="s">
        <v>61</v>
      </c>
      <c r="K10" s="42" t="s">
        <v>97</v>
      </c>
      <c r="L10" s="43" t="s">
        <v>63</v>
      </c>
      <c r="M10" s="42" t="s">
        <v>64</v>
      </c>
      <c r="N10" s="41" t="s">
        <v>98</v>
      </c>
      <c r="O10" s="37"/>
      <c r="P10" s="44" t="s">
        <v>99</v>
      </c>
      <c r="Q10" s="37"/>
      <c r="R10" s="37" t="s">
        <v>67</v>
      </c>
      <c r="S10" s="45">
        <f>'[1]Miya Quote'!F5</f>
        <v>50.26</v>
      </c>
      <c r="T10" s="46">
        <v>7.95</v>
      </c>
      <c r="U10" s="47">
        <f t="shared" si="5"/>
        <v>6.3220125786163521</v>
      </c>
      <c r="V10" s="48">
        <v>6.33</v>
      </c>
      <c r="W10" s="49"/>
      <c r="X10" s="37" t="s">
        <v>68</v>
      </c>
      <c r="Y10" s="50">
        <v>44</v>
      </c>
      <c r="Z10" s="50">
        <v>41</v>
      </c>
      <c r="AA10" s="50">
        <v>34</v>
      </c>
      <c r="AB10" s="46">
        <v>10</v>
      </c>
      <c r="AC10" s="51">
        <v>3</v>
      </c>
      <c r="AD10" s="52">
        <f t="shared" si="6"/>
        <v>6.1336000000000002E-2</v>
      </c>
      <c r="AE10" s="53">
        <f t="shared" si="7"/>
        <v>3179.2095995826267</v>
      </c>
      <c r="AF10" s="37">
        <v>2250</v>
      </c>
      <c r="AG10" s="54">
        <f t="shared" si="8"/>
        <v>0.70772307692307701</v>
      </c>
      <c r="AH10" s="42" t="s">
        <v>69</v>
      </c>
      <c r="AI10" s="55">
        <v>0.32800000000000001</v>
      </c>
      <c r="AJ10" s="54">
        <f t="shared" si="16"/>
        <v>2.0762400000000003</v>
      </c>
      <c r="AK10" s="54">
        <f t="shared" si="0"/>
        <v>9.1139630769230777</v>
      </c>
      <c r="AL10" s="56">
        <v>0</v>
      </c>
      <c r="AM10" s="54">
        <f t="shared" si="1"/>
        <v>0</v>
      </c>
      <c r="AN10" s="56">
        <v>0</v>
      </c>
      <c r="AO10" s="54">
        <f t="shared" si="2"/>
        <v>0</v>
      </c>
      <c r="AP10" s="10">
        <v>0</v>
      </c>
      <c r="AQ10" s="54">
        <f t="shared" si="17"/>
        <v>0</v>
      </c>
      <c r="AR10" s="37">
        <v>0</v>
      </c>
      <c r="AS10" s="56">
        <v>0</v>
      </c>
      <c r="AT10" s="54">
        <f t="shared" si="3"/>
        <v>0</v>
      </c>
      <c r="AU10" s="54">
        <f t="shared" si="9"/>
        <v>0</v>
      </c>
      <c r="AV10" s="54">
        <f t="shared" si="4"/>
        <v>9.1139630769230777</v>
      </c>
      <c r="AW10" s="57">
        <f t="shared" si="10"/>
        <v>0.20402069197178355</v>
      </c>
      <c r="AX10" s="54">
        <f t="shared" si="11"/>
        <v>11.45</v>
      </c>
      <c r="AY10" s="58">
        <v>11.45</v>
      </c>
      <c r="AZ10" s="59">
        <v>19.989999999999998</v>
      </c>
      <c r="BA10" s="56">
        <f t="shared" si="12"/>
        <v>0.4272136068034017</v>
      </c>
      <c r="BB10" s="60">
        <f t="shared" si="13"/>
        <v>0.4272136068034017</v>
      </c>
      <c r="BC10" s="61">
        <v>651</v>
      </c>
      <c r="BD10" s="54">
        <f t="shared" si="14"/>
        <v>5933.189963076924</v>
      </c>
      <c r="BE10" s="54">
        <f t="shared" si="15"/>
        <v>7453.95</v>
      </c>
    </row>
    <row r="11" spans="1:57" ht="45.75" customHeight="1">
      <c r="A11" s="37"/>
      <c r="B11" s="38">
        <v>10</v>
      </c>
      <c r="C11" s="62"/>
      <c r="D11" s="40"/>
      <c r="E11" s="37" t="s">
        <v>95</v>
      </c>
      <c r="F11" s="37"/>
      <c r="G11" s="37" t="s">
        <v>58</v>
      </c>
      <c r="H11" s="41" t="s">
        <v>100</v>
      </c>
      <c r="I11" s="37" t="s">
        <v>60</v>
      </c>
      <c r="J11" s="37" t="s">
        <v>61</v>
      </c>
      <c r="K11" s="42" t="s">
        <v>97</v>
      </c>
      <c r="L11" s="43" t="s">
        <v>63</v>
      </c>
      <c r="M11" s="42" t="s">
        <v>71</v>
      </c>
      <c r="N11" s="41" t="s">
        <v>101</v>
      </c>
      <c r="O11" s="37"/>
      <c r="P11" s="44" t="s">
        <v>102</v>
      </c>
      <c r="Q11" s="37"/>
      <c r="R11" s="37" t="s">
        <v>67</v>
      </c>
      <c r="S11" s="45">
        <f>'[1]Miya Quote'!F6</f>
        <v>57.6</v>
      </c>
      <c r="T11" s="46">
        <v>7.95</v>
      </c>
      <c r="U11" s="47">
        <f t="shared" si="5"/>
        <v>7.2452830188679247</v>
      </c>
      <c r="V11" s="48">
        <v>7.25</v>
      </c>
      <c r="W11" s="49"/>
      <c r="X11" s="37" t="s">
        <v>68</v>
      </c>
      <c r="Y11" s="50">
        <v>44</v>
      </c>
      <c r="Z11" s="50">
        <v>41</v>
      </c>
      <c r="AA11" s="50">
        <v>40</v>
      </c>
      <c r="AB11" s="46">
        <v>10</v>
      </c>
      <c r="AC11" s="51">
        <v>3</v>
      </c>
      <c r="AD11" s="52">
        <f t="shared" si="6"/>
        <v>7.2160000000000002E-2</v>
      </c>
      <c r="AE11" s="53">
        <f t="shared" si="7"/>
        <v>2702.3281596452325</v>
      </c>
      <c r="AF11" s="37">
        <v>2250</v>
      </c>
      <c r="AG11" s="54">
        <f t="shared" si="8"/>
        <v>0.83261538461538476</v>
      </c>
      <c r="AH11" s="42" t="s">
        <v>69</v>
      </c>
      <c r="AI11" s="55">
        <v>0.32800000000000001</v>
      </c>
      <c r="AJ11" s="54">
        <f t="shared" si="16"/>
        <v>2.3780000000000001</v>
      </c>
      <c r="AK11" s="54">
        <f t="shared" si="0"/>
        <v>10.460615384615386</v>
      </c>
      <c r="AL11" s="56">
        <v>0</v>
      </c>
      <c r="AM11" s="54">
        <f t="shared" si="1"/>
        <v>0</v>
      </c>
      <c r="AN11" s="56">
        <v>0</v>
      </c>
      <c r="AO11" s="54">
        <f t="shared" si="2"/>
        <v>0</v>
      </c>
      <c r="AP11" s="10">
        <v>0</v>
      </c>
      <c r="AQ11" s="54">
        <f t="shared" si="17"/>
        <v>0</v>
      </c>
      <c r="AR11" s="37">
        <v>0</v>
      </c>
      <c r="AS11" s="56">
        <v>0</v>
      </c>
      <c r="AT11" s="54">
        <f t="shared" si="3"/>
        <v>0</v>
      </c>
      <c r="AU11" s="54">
        <f t="shared" si="9"/>
        <v>0</v>
      </c>
      <c r="AV11" s="54">
        <f t="shared" si="4"/>
        <v>10.460615384615386</v>
      </c>
      <c r="AW11" s="57">
        <f t="shared" si="10"/>
        <v>0.20147974163241331</v>
      </c>
      <c r="AX11" s="54">
        <f t="shared" si="11"/>
        <v>13.100000000000001</v>
      </c>
      <c r="AY11" s="58">
        <v>13.1</v>
      </c>
      <c r="AZ11" s="59">
        <v>24.99</v>
      </c>
      <c r="BA11" s="56">
        <f t="shared" si="12"/>
        <v>0.47579031612645056</v>
      </c>
      <c r="BB11" s="60">
        <f t="shared" si="13"/>
        <v>0.47579031612645056</v>
      </c>
      <c r="BC11" s="61">
        <v>549</v>
      </c>
      <c r="BD11" s="54">
        <f t="shared" si="14"/>
        <v>5742.8778461538468</v>
      </c>
      <c r="BE11" s="54">
        <f t="shared" si="15"/>
        <v>7191.9</v>
      </c>
    </row>
  </sheetData>
  <sheetProtection insertRows="0" deleteRows="0" sort="0"/>
  <protectedRanges>
    <protectedRange sqref="M2:M11 M12:BC239 B12:K239 I2:K11 BA2:BA11 O2:O11 AQ2:AW11 Q2:AO11 B2:G11" name="Range1"/>
    <protectedRange sqref="AX2:AX11" name="Range1_1"/>
    <protectedRange sqref="BB2:BB11" name="Range1_2"/>
    <protectedRange sqref="L2:L242" name="Range1_3"/>
    <protectedRange sqref="N2:N11" name="Range1_2_2"/>
    <protectedRange sqref="P2:P11" name="Range1_4_1"/>
  </protectedRanges>
  <mergeCells count="5">
    <mergeCell ref="C4:C5"/>
    <mergeCell ref="C6:C7"/>
    <mergeCell ref="C8:C9"/>
    <mergeCell ref="C10:C11"/>
    <mergeCell ref="C2:C3"/>
  </mergeCells>
  <phoneticPr fontId="1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G2:G11</xm:sqref>
        </x14:dataValidation>
        <x14:dataValidation type="list" allowBlank="1" showInputMessage="1" showErrorMessage="1">
          <x14:formula1>
            <xm:f>[1]Data!#REF!</xm:f>
          </x14:formula1>
          <xm:sqref>R2:R11</xm:sqref>
        </x14:dataValidation>
        <x14:dataValidation type="list" allowBlank="1" showInputMessage="1" showErrorMessage="1">
          <x14:formula1>
            <xm:f>[1]ValueSelect!#REF!</xm:f>
          </x14:formula1>
          <xm:sqref>A2:A11</xm:sqref>
        </x14:dataValidation>
        <x14:dataValidation type="list" allowBlank="1" showInputMessage="1" showErrorMessage="1">
          <x14:formula1>
            <xm:f>[1]ValueSelect!#REF!</xm:f>
          </x14:formula1>
          <xm:sqref>F2:F11</xm:sqref>
        </x14:dataValidation>
        <x14:dataValidation type="list" allowBlank="1" showInputMessage="1" showErrorMessage="1">
          <x14:formula1>
            <xm:f>[1]Data!#REF!</xm:f>
          </x14:formula1>
          <xm:sqref>X2:X11</xm:sqref>
        </x14:dataValidation>
        <x14:dataValidation type="list" allowBlank="1" showInputMessage="1" showErrorMessage="1">
          <x14:formula1>
            <xm:f>[1]ValueSelect!#REF!</xm:f>
          </x14:formula1>
          <xm:sqref>E2:E11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2026-02-13T05:16:26Z</dcterms:created>
  <dcterms:modified xsi:type="dcterms:W3CDTF">2026-02-13T05:17:26Z</dcterms:modified>
</cp:coreProperties>
</file>