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293EEA22-71C7-414D-ADDD-DDCE958E851B}" xr6:coauthVersionLast="47" xr6:coauthVersionMax="47" xr10:uidLastSave="{00000000-0000-0000-0000-000000000000}"/>
  <bookViews>
    <workbookView xWindow="-110" yWindow="-110" windowWidth="19420" windowHeight="11500" xr2:uid="{B8A01F06-745D-4247-A24D-7FBF5F50D4CC}"/>
  </bookViews>
  <sheets>
    <sheet name="20%tariff QS" sheetId="1" r:id="rId1"/>
  </sheets>
  <externalReferences>
    <externalReference r:id="rId2"/>
  </externalReferences>
  <definedNames>
    <definedName name="AD">#REF!</definedName>
    <definedName name="ADUL">#REF!</definedName>
    <definedName name="APL">#REF!</definedName>
    <definedName name="ART">#REF!</definedName>
    <definedName name="as">#REF!</definedName>
    <definedName name="Banner">#REF!</definedName>
    <definedName name="BASI">#REF!</definedName>
    <definedName name="BATH">#REF!</definedName>
    <definedName name="bigidea">#REF!</definedName>
    <definedName name="BLK">#REF!</definedName>
    <definedName name="Brand">#REF!</definedName>
    <definedName name="Branded">#REF!</definedName>
    <definedName name="brands">#REF!</definedName>
    <definedName name="CATEGORY">#REF!</definedName>
    <definedName name="chargeback">#REF!</definedName>
    <definedName name="color">#REF!</definedName>
    <definedName name="COLOR_FAMILY">#REF!</definedName>
    <definedName name="colour">#REF!</definedName>
    <definedName name="countries">#REF!</definedName>
    <definedName name="Cycle">#REF!</definedName>
    <definedName name="den">#REF!</definedName>
    <definedName name="diffgrp">#REF!</definedName>
    <definedName name="DIFFS">#REF!</definedName>
    <definedName name="division">#REF!</definedName>
    <definedName name="Division1">#REF!</definedName>
    <definedName name="FASHION">#REF!</definedName>
    <definedName name="foam">#REF!</definedName>
    <definedName name="FOBCostPerPiece">#REF!</definedName>
    <definedName name="freight">#REF!</definedName>
    <definedName name="FUR">#REF!</definedName>
    <definedName name="HANGER">#REF!</definedName>
    <definedName name="hanger2">#REF!</definedName>
    <definedName name="INITIALBUY">#REF!</definedName>
    <definedName name="KD">#REF!</definedName>
    <definedName name="LGT">#REF!</definedName>
    <definedName name="LIFESTYLE">#REF!</definedName>
    <definedName name="LOCALIZATION__PRICEPOINT">#REF!</definedName>
    <definedName name="loctype">#REF!</definedName>
    <definedName name="M">#REF!</definedName>
    <definedName name="Office">#REF!</definedName>
    <definedName name="ORDERTYPE">#REF!</definedName>
    <definedName name="OTB">#REF!</definedName>
    <definedName name="PACK">#REF!</definedName>
    <definedName name="PackageType">#REF!</definedName>
    <definedName name="PDQList">#REF!</definedName>
    <definedName name="PET">#REF!</definedName>
    <definedName name="PETB">#REF!</definedName>
    <definedName name="po_type">#REF!</definedName>
    <definedName name="PORT_IFF">#REF!</definedName>
    <definedName name="ports">#REF!</definedName>
    <definedName name="PortSeq">#REF!</definedName>
    <definedName name="PortSeqLCL">#REF!</definedName>
    <definedName name="POtype">#REF!</definedName>
    <definedName name="PrevBuy">#REF!</definedName>
    <definedName name="PRICE">#REF!</definedName>
    <definedName name="QSFOB">#REF!</definedName>
    <definedName name="RateSeq">#REF!</definedName>
    <definedName name="RUG">#REF!</definedName>
    <definedName name="runnum">#REF!</definedName>
    <definedName name="scalenum">#REF!</definedName>
    <definedName name="Season">#REF!</definedName>
    <definedName name="SHET">#REF!</definedName>
    <definedName name="size1">#REF!</definedName>
    <definedName name="size1a">#REF!</definedName>
    <definedName name="SPECIAL">#REF!</definedName>
    <definedName name="ssn_code">#REF!</definedName>
    <definedName name="ssn_phase">#REF!</definedName>
    <definedName name="SUPPLIER">#REF!</definedName>
    <definedName name="TBJ">#REF!</definedName>
    <definedName name="TERMS">#REF!</definedName>
    <definedName name="THEME">#REF!</definedName>
    <definedName name="TICKET">#REF!</definedName>
    <definedName name="ticket2">#REF!</definedName>
    <definedName name="TOWL">#REF!</definedName>
    <definedName name="TREATMENT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Upload">#REF!</definedName>
    <definedName name="USPORTS">#REF!</definedName>
    <definedName name="VendorType">#REF!</definedName>
    <definedName name="WAREHOUSE">#REF!</definedName>
    <definedName name="WIN">#REF!</definedName>
    <definedName name="wood">#REF!</definedName>
    <definedName name="World1">#REF!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#REF!</definedName>
    <definedName name="YNES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BB2" i="1" s="1"/>
  <c r="AH2" i="1"/>
  <c r="AI2" i="1" s="1"/>
  <c r="AC2" i="1"/>
  <c r="AD2" i="1" s="1"/>
  <c r="AF2" i="1" s="1"/>
  <c r="AJ2" i="1" s="1"/>
  <c r="BC2" i="1" s="1"/>
  <c r="R2" i="1"/>
  <c r="T2" i="1" s="1"/>
  <c r="BD2" i="1" l="1"/>
  <c r="B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1439DC3-9661-4802-A9C6-4B464F18B93B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40666AC5-30F1-42DC-A043-77AC5651A62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DFC91478-9A0C-4B62-ADEF-7C7582412557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61D00AF2-D58F-446B-987F-03DA27409E2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75529C0-B567-4582-93C1-9BC2418BF624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1A9F8AE9-7E3B-4B3A-A96F-2BE35C7A269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AAEF686-F770-4892-B633-54F9C5567508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A2075900-020A-4E6E-BA67-FE71920161D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F196BDCF-8C94-4917-9FF1-FD95F280C666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5F5DA1E3-D691-43DE-A460-E38051C86B57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1376CEB7-E219-4029-BF1D-8ED2C0CD3007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07036148-8B6C-40F3-BFB7-F477069A1006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F5E43E8D-FB6C-46A3-BE40-784E7D6378DD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28AEA050-C343-45FF-884A-E35B70B75B6C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6139C750-C4AF-4498-BE87-1297E09128C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BC22B7B6-087B-4819-9899-995AB054BA5E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6E574A1D-FDE7-4FF6-B0E3-53662D3B8F6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453F8DAE-F45F-4FC2-9856-66EB16B9FD10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34732A6A-42D6-4D78-991F-A7FF91F3F105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BCC96DAD-16A9-484C-B8F9-AECABF4022D6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<sst xmlns="http://schemas.openxmlformats.org/spreadsheetml/2006/main" count="77" uniqueCount="77">
  <si>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</si>
  <si>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</si>
  <si>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</si>
  <si>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</si>
  <si>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</si>
  <si>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</si>
  <si>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</si>
  <si>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</si>
  <si>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</si>
  <si>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</si>
  <si>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</si>
  <si>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</si>
  <si>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</si>
  <si>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</si>
  <si>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</si>
  <si>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</si>
  <si>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</si>
  <si>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</si>
  <si>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</si>
  <si>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</si>
  <si>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</si>
  <si>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</si>
  <si>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</si>
  <si>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</si>
  <si>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</si>
  <si>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</si>
  <si>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</si>
  <si>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</si>
  <si>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</si>
  <si>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</si>
  <si>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</si>
  <si>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</si>
  <si>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</si>
  <si>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</si>
  <si>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</si>
  <si>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</si>
  <si>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</si>
  <si>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</si>
  <si>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</si>
  <si>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</si>
  <si>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</si>
  <si>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</si>
  <si>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</si>
  <si>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</si>
  <si>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</si>
  <si>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</si>
  <si>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</si>
  <si>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</si>
  <si>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</si>
  <si>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</si>
  <si>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</si>
  <si>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</si>
  <si>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</si>
  <si>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</si>
  <si>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</si>
  <si>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</si>
  <si>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</si>
  <si>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</si>
  <si>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</si>
  <si>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</si>
  <si>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</si>
  <si>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</si>
  <si>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</si>
  <si>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</si>
  <si>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</si>
  <si>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Ultimate Protection</t>
  </si>
  <si>
    <t>Ultimate protection Mpad + bonus protector</t>
    <phoneticPr fontId="2" type="noConversion"/>
  </si>
  <si>
    <t>Fabric: 85gsm microfiber with 3M moisture and odor controll; Fill: 8oz/yd2; 4"diamond quilted; Knit; Polyester Non-Woven with TPU waterproof; 75gsm 15" Polyester Knit Skirt GTF 18" mattresses; + 1 bonus pillow protector; Packaging: Wire Rim Bag+ Insert</t>
  </si>
  <si>
    <t>white</t>
  </si>
  <si>
    <t>Piece</t>
  </si>
  <si>
    <t>Normal</t>
  </si>
  <si>
    <t>9404.90.9622</t>
  </si>
  <si>
    <t>Royalty</t>
  </si>
  <si>
    <t>100% Polyester Serta Ultimate Protection Mpad with bonus pillow protector</t>
    <phoneticPr fontId="2" type="noConversion"/>
  </si>
  <si>
    <t>100% polyester overall</t>
    <phoneticPr fontId="2" type="noConversion"/>
  </si>
  <si>
    <t>54x75+15"; 20x28"(2)</t>
    <phoneticPr fontId="2" type="noConversion"/>
  </si>
  <si>
    <t>SH16-1069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</si>
</sst>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quotePrefix="1" applyFont="1" applyFill="1" applyBorder="1" applyAlignment="1">
      <alignment wrapText="1"/>
    </xf>
    <xf numFmtId="176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wrapText="1"/>
    </xf>
  </cellXfs>
  <cellStyles count="5">
    <cellStyle name="Currency 2" xfId="3" xr:uid="{A8969DA0-9C10-4918-8BB3-392D0B086640}"/>
    <cellStyle name="Normal 2" xfId="1" xr:uid="{D1466EEA-E3FD-4F9D-BB8C-3010E5B03B3A}"/>
    <cellStyle name="Normal 2 18 2" xfId="2" xr:uid="{2D5A86F4-5BBF-4CA6-A907-BECE9CC41E0B}"/>
    <cellStyle name="Percent 2" xfId="4" xr:uid="{90D8FE99-843A-41FE-B0E8-907C36467863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TJX%20BTC%20Serta%20Ultimate%20Protection%20Mpad%20Set%20POE%20commit+3020tariff%202.10.26.xlsx" TargetMode="External"/><Relationship Id="rId1" Type="http://schemas.openxmlformats.org/officeDocument/2006/relationships/externalLinkPath" Target="/Users/liujie/Downloads/TJX%20BTC%20Serta%20Ultimate%20Protection%20Mpad%20Set%20POE%20commit+3020tariff%202.10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20%tariff QS"/>
      <sheetName val="CCD"/>
      <sheetName val="HZ upd 10.14.25"/>
      <sheetName val="ValueSelection"/>
      <sheetName val="Data"/>
    </sheetNames>
    <sheetDataSet>
      <sheetData sheetId="0"/>
      <sheetData sheetId="1"/>
      <sheetData sheetId="2"/>
      <sheetData sheetId="3">
        <row r="28">
          <cell r="M28">
            <v>57.44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D6AE-2078-4C7C-8D87-A30722FC332C}">
  <dimension ref="A1:BJ2"/>
  <sheetViews>
    <sheetView tabSelected="1" topLeftCell="C1" workbookViewId="0">
      <selection activeCell="C2" sqref="A2:XFD2"/>
    </sheetView>
  </sheetViews>
  <sheetFormatPr defaultColWidth="9.1796875" defaultRowHeight="14.5" x14ac:dyDescent="0.35"/>
  <cols>
    <col min="1" max="1" width="8.453125" style="1" customWidth="1"/>
    <col min="2" max="2" width="8.81640625" style="2" customWidth="1"/>
    <col min="3" max="3" width="8.453125" style="2" customWidth="1"/>
    <col min="4" max="4" width="7.81640625" style="2" customWidth="1"/>
    <col min="5" max="5" width="10.7265625" style="2" customWidth="1"/>
    <col min="6" max="6" width="12.1796875" style="2" customWidth="1"/>
    <col min="7" max="7" width="10.26953125" style="2" customWidth="1"/>
    <col min="8" max="8" width="11.453125" style="2" customWidth="1"/>
    <col min="9" max="9" width="10.1796875" style="2" customWidth="1"/>
    <col min="10" max="10" width="36.7265625" style="2" customWidth="1"/>
    <col min="11" max="11" width="8.453125" style="3" customWidth="1"/>
    <col min="12" max="12" width="10.26953125" style="2" customWidth="1"/>
    <col min="13" max="14" width="6.1796875" style="2" customWidth="1"/>
    <col min="15" max="16" width="12.7265625" style="2" customWidth="1"/>
    <col min="17" max="17" width="5.54296875" style="2" customWidth="1"/>
    <col min="18" max="18" width="9.7265625" style="4" customWidth="1"/>
    <col min="19" max="19" width="8" style="5" customWidth="1"/>
    <col min="20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9.1796875" style="6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/>
    <col min="54" max="55" width="9.1796875" style="2"/>
    <col min="56" max="56" width="10.81640625" style="2" bestFit="1" customWidth="1"/>
    <col min="57" max="58" width="9.1796875" style="6"/>
    <col min="59" max="60" width="9.1796875" style="2"/>
    <col min="61" max="62" width="10.1796875" style="2" bestFit="1" customWidth="1"/>
    <col min="63" max="16384" width="9.1796875" style="2"/>
  </cols>
  <sheetData>
    <row r="1" spans="1:62" ht="68.150000000000006" customHeight="1" x14ac:dyDescent="0.3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16" x14ac:dyDescent="0.35">
      <c r="A2" s="39">
        <v>2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73</v>
      </c>
      <c r="I2" s="41" t="s">
        <v>66</v>
      </c>
      <c r="J2" s="41" t="s">
        <v>67</v>
      </c>
      <c r="K2" s="42" t="s">
        <v>74</v>
      </c>
      <c r="L2" s="41" t="s">
        <v>75</v>
      </c>
      <c r="M2" s="41" t="s">
        <v>68</v>
      </c>
      <c r="N2" s="40"/>
      <c r="O2" s="58" t="s">
        <v>76</v>
      </c>
      <c r="P2" s="43"/>
      <c r="Q2" s="40" t="s">
        <v>69</v>
      </c>
      <c r="R2" s="44">
        <f>'[1]HZ upd 10.14.25'!M28</f>
        <v>57.44</v>
      </c>
      <c r="S2" s="45">
        <v>7.8</v>
      </c>
      <c r="T2" s="46">
        <f>IF(ISERROR(R2/S2),"",R2/S2)</f>
        <v>7.3641025641025637</v>
      </c>
      <c r="U2" s="47">
        <v>7.36</v>
      </c>
      <c r="V2" s="11">
        <v>7.15</v>
      </c>
      <c r="W2" s="40" t="s">
        <v>70</v>
      </c>
      <c r="X2" s="48">
        <v>46</v>
      </c>
      <c r="Y2" s="48">
        <v>38</v>
      </c>
      <c r="Z2" s="48">
        <v>25</v>
      </c>
      <c r="AA2" s="45"/>
      <c r="AB2" s="49">
        <v>2</v>
      </c>
      <c r="AC2" s="50">
        <f>IF(X2="","",X2*Y2*Z2/1000000)</f>
        <v>4.3700000000000003E-2</v>
      </c>
      <c r="AD2" s="51">
        <f>IF(AB2="","",65/AC2*AB2)</f>
        <v>2974.8283752860411</v>
      </c>
      <c r="AE2" s="40">
        <v>2250</v>
      </c>
      <c r="AF2" s="52">
        <f t="shared" ref="AF2" si="0">IF(ISERROR(AE2/AD2),"",AE2/AD2)</f>
        <v>0.75634615384615389</v>
      </c>
      <c r="AG2" s="40" t="s">
        <v>71</v>
      </c>
      <c r="AH2" s="53">
        <f>7.3%+20%</f>
        <v>0.27300000000000002</v>
      </c>
      <c r="AI2" s="52">
        <f>IF(ISERROR(U2*AH2),"",U2*AH2)</f>
        <v>2.0092800000000004</v>
      </c>
      <c r="AJ2" s="52">
        <f t="shared" ref="AJ2" si="1">IF(ISERROR(U2+AF2+AI2),"",U2+AF2+AI2)</f>
        <v>10.125626153846154</v>
      </c>
      <c r="AK2" s="54">
        <v>0.01</v>
      </c>
      <c r="AL2" s="52">
        <f t="shared" ref="AL2" si="2">IF(ISERROR(BE2*AK2),"",BE2*AK2)</f>
        <v>0.13539999999999999</v>
      </c>
      <c r="AM2" s="54">
        <v>0</v>
      </c>
      <c r="AN2" s="52">
        <f t="shared" ref="AN2" si="3">IF(ISERROR(BE2*AM2),"",BE2*AM2)</f>
        <v>0</v>
      </c>
      <c r="AO2" s="54">
        <v>0</v>
      </c>
      <c r="AP2" s="52">
        <f t="shared" ref="AP2" si="4">IF(ISERROR(BE2*AO2),"",BE2*AO2)</f>
        <v>0</v>
      </c>
      <c r="AQ2" s="54">
        <v>0</v>
      </c>
      <c r="AR2" s="52">
        <f>IF(ISERROR(BE2*AQ2),"",BE2*AQ2)</f>
        <v>0</v>
      </c>
      <c r="AS2" s="40" t="s">
        <v>72</v>
      </c>
      <c r="AT2" s="54">
        <v>5.5E-2</v>
      </c>
      <c r="AU2" s="52">
        <f t="shared" ref="AU2" si="5">IF(ISERROR(BE2*AT2),"",BE2*AT2)</f>
        <v>0.74469999999999992</v>
      </c>
      <c r="AV2" s="52">
        <v>0</v>
      </c>
      <c r="AW2" s="54">
        <v>0</v>
      </c>
      <c r="AX2" s="52">
        <f>IF(ISERROR(BE2*AW2),"",BE2*AW2)</f>
        <v>0</v>
      </c>
      <c r="AY2" s="52">
        <v>0</v>
      </c>
      <c r="AZ2" s="54">
        <v>0</v>
      </c>
      <c r="BA2" s="52">
        <f>IF(ISERROR(BE2*AZ2),"",BE2*AZ2)</f>
        <v>0</v>
      </c>
      <c r="BB2" s="52">
        <f t="shared" ref="BB2" si="6">IF(ISERROR(AL2+AN2+AP2+AU2),"",AL2+AN2+AP2+AU2)</f>
        <v>0.88009999999999988</v>
      </c>
      <c r="BC2" s="52">
        <f t="shared" ref="BC2" si="7">IF(ISERROR(AJ2+BB2),"",AJ2+BB2)</f>
        <v>11.005726153846155</v>
      </c>
      <c r="BD2" s="55">
        <f t="shared" ref="BD2" si="8">IF(ISERROR((BE2-BC2)/BE2),"",(BE2-BC2)/BE2)</f>
        <v>0.18716941256675368</v>
      </c>
      <c r="BE2" s="56">
        <v>13.54</v>
      </c>
      <c r="BF2" s="11">
        <v>29.99</v>
      </c>
      <c r="BG2" s="55">
        <f>IF(ISERROR((BF2-BE2)/BF2),"",(BF2-BE2)/BF2)</f>
        <v>0.54851617205735248</v>
      </c>
      <c r="BH2" s="57"/>
      <c r="BI2" s="52">
        <f>IF(ISERROR(BC2*BH2),"",BC2*BH2)</f>
        <v>0</v>
      </c>
      <c r="BJ2" s="52">
        <f>IF(ISERROR(BE2*BH2),"",BE2*BH2)</f>
        <v>0</v>
      </c>
    </row>
  </sheetData>
  <protectedRanges>
    <protectedRange sqref="L2:N2 BF2:BH2 AQ1:AR1 AV1 AY1 L3:BA239 A2:J239 Q2:BD2" name="Range1"/>
    <protectedRange sqref="K2:K244" name="Range1_1"/>
    <protectedRange sqref="P2" name="Range1_2"/>
    <protectedRange sqref="O2" name="Range1_13_2_3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2026-02-11T03:14:48Z</dcterms:created>
  <dcterms:modified xsi:type="dcterms:W3CDTF">2026-02-11T03:15:20Z</dcterms:modified>
</cp:coreProperties>
</file>