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C308E97-1230-4C1F-9D11-28DB1946B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21" i="6" l="1"/>
  <c r="BH21" i="6"/>
  <c r="BG21" i="6"/>
  <c r="BE21" i="6"/>
  <c r="BA21" i="6"/>
  <c r="AU21" i="6"/>
  <c r="AR21" i="6"/>
  <c r="AO21" i="6"/>
  <c r="AM21" i="6"/>
  <c r="AK21" i="6"/>
  <c r="AG21" i="6"/>
  <c r="AH21" i="6" s="1"/>
  <c r="AA21" i="6"/>
  <c r="AC21" i="6" s="1"/>
  <c r="AE21" i="6" s="1"/>
  <c r="BI20" i="6"/>
  <c r="BH20" i="6"/>
  <c r="BG20" i="6"/>
  <c r="BE20" i="6"/>
  <c r="BA20" i="6"/>
  <c r="AU20" i="6"/>
  <c r="AR20" i="6"/>
  <c r="AO20" i="6"/>
  <c r="AM20" i="6"/>
  <c r="AK20" i="6"/>
  <c r="AG20" i="6"/>
  <c r="AH20" i="6" s="1"/>
  <c r="AA20" i="6"/>
  <c r="AC20" i="6" s="1"/>
  <c r="AE20" i="6" s="1"/>
  <c r="BI19" i="6"/>
  <c r="BH19" i="6"/>
  <c r="BG19" i="6"/>
  <c r="BE19" i="6"/>
  <c r="BA19" i="6"/>
  <c r="AU19" i="6"/>
  <c r="AR19" i="6"/>
  <c r="AO19" i="6"/>
  <c r="AM19" i="6"/>
  <c r="AK19" i="6"/>
  <c r="AG19" i="6"/>
  <c r="AH19" i="6" s="1"/>
  <c r="AA19" i="6"/>
  <c r="AC19" i="6" s="1"/>
  <c r="AE19" i="6" s="1"/>
  <c r="BI18" i="6"/>
  <c r="BH18" i="6"/>
  <c r="BG18" i="6"/>
  <c r="BE18" i="6"/>
  <c r="BA18" i="6"/>
  <c r="AU18" i="6"/>
  <c r="AR18" i="6"/>
  <c r="AO18" i="6"/>
  <c r="AM18" i="6"/>
  <c r="AK18" i="6"/>
  <c r="AG18" i="6"/>
  <c r="AH18" i="6" s="1"/>
  <c r="AA18" i="6"/>
  <c r="AC18" i="6" s="1"/>
  <c r="AE18" i="6" s="1"/>
  <c r="BI17" i="6"/>
  <c r="BH17" i="6"/>
  <c r="BG17" i="6"/>
  <c r="BE17" i="6"/>
  <c r="BA17" i="6"/>
  <c r="AU17" i="6"/>
  <c r="AR17" i="6"/>
  <c r="AO17" i="6"/>
  <c r="AM17" i="6"/>
  <c r="AK17" i="6"/>
  <c r="AG17" i="6"/>
  <c r="AH17" i="6" s="1"/>
  <c r="AA17" i="6"/>
  <c r="AC17" i="6" s="1"/>
  <c r="AE17" i="6" s="1"/>
  <c r="BI16" i="6"/>
  <c r="BH16" i="6"/>
  <c r="BG16" i="6"/>
  <c r="BE16" i="6"/>
  <c r="BA16" i="6"/>
  <c r="AU16" i="6"/>
  <c r="AR16" i="6"/>
  <c r="AO16" i="6"/>
  <c r="AM16" i="6"/>
  <c r="AK16" i="6"/>
  <c r="AH16" i="6"/>
  <c r="AG16" i="6"/>
  <c r="AA16" i="6"/>
  <c r="AC16" i="6" s="1"/>
  <c r="AE16" i="6" s="1"/>
  <c r="BI15" i="6"/>
  <c r="BH15" i="6"/>
  <c r="BG15" i="6"/>
  <c r="BE15" i="6"/>
  <c r="BA15" i="6"/>
  <c r="AU15" i="6"/>
  <c r="AR15" i="6"/>
  <c r="AO15" i="6"/>
  <c r="AM15" i="6"/>
  <c r="AK15" i="6"/>
  <c r="AV15" i="6" s="1"/>
  <c r="AG15" i="6"/>
  <c r="AH15" i="6" s="1"/>
  <c r="AA15" i="6"/>
  <c r="AC15" i="6" s="1"/>
  <c r="AE15" i="6" s="1"/>
  <c r="BI14" i="6"/>
  <c r="BH14" i="6"/>
  <c r="BG14" i="6"/>
  <c r="BE14" i="6"/>
  <c r="BA14" i="6"/>
  <c r="AU14" i="6"/>
  <c r="AR14" i="6"/>
  <c r="AO14" i="6"/>
  <c r="AM14" i="6"/>
  <c r="AK14" i="6"/>
  <c r="AG14" i="6"/>
  <c r="AH14" i="6" s="1"/>
  <c r="AA14" i="6"/>
  <c r="AC14" i="6" s="1"/>
  <c r="AE14" i="6" s="1"/>
  <c r="BI13" i="6"/>
  <c r="BH13" i="6"/>
  <c r="BG13" i="6"/>
  <c r="BE13" i="6"/>
  <c r="BA13" i="6"/>
  <c r="AU13" i="6"/>
  <c r="AR13" i="6"/>
  <c r="AO13" i="6"/>
  <c r="AM13" i="6"/>
  <c r="AK13" i="6"/>
  <c r="AG13" i="6"/>
  <c r="AH13" i="6" s="1"/>
  <c r="AA13" i="6"/>
  <c r="AC13" i="6" s="1"/>
  <c r="AE13" i="6" s="1"/>
  <c r="BI12" i="6"/>
  <c r="BH12" i="6"/>
  <c r="BG12" i="6"/>
  <c r="BE12" i="6"/>
  <c r="BA12" i="6"/>
  <c r="AU12" i="6"/>
  <c r="AR12" i="6"/>
  <c r="AO12" i="6"/>
  <c r="AM12" i="6"/>
  <c r="AK12" i="6"/>
  <c r="AH12" i="6"/>
  <c r="AG12" i="6"/>
  <c r="AA12" i="6"/>
  <c r="AC12" i="6" s="1"/>
  <c r="AE12" i="6" s="1"/>
  <c r="BI11" i="6"/>
  <c r="BH11" i="6"/>
  <c r="BG11" i="6"/>
  <c r="BE11" i="6"/>
  <c r="BA11" i="6"/>
  <c r="AU11" i="6"/>
  <c r="AR11" i="6"/>
  <c r="AO11" i="6"/>
  <c r="AM11" i="6"/>
  <c r="AK11" i="6"/>
  <c r="AG11" i="6"/>
  <c r="AH11" i="6" s="1"/>
  <c r="AA11" i="6"/>
  <c r="AC11" i="6" s="1"/>
  <c r="AE11" i="6" s="1"/>
  <c r="BI10" i="6"/>
  <c r="BH10" i="6"/>
  <c r="BG10" i="6"/>
  <c r="BE10" i="6"/>
  <c r="BA10" i="6"/>
  <c r="AU10" i="6"/>
  <c r="AR10" i="6"/>
  <c r="AO10" i="6"/>
  <c r="AM10" i="6"/>
  <c r="AK10" i="6"/>
  <c r="AG10" i="6"/>
  <c r="AH10" i="6" s="1"/>
  <c r="AA10" i="6"/>
  <c r="AC10" i="6" s="1"/>
  <c r="AE10" i="6" s="1"/>
  <c r="BI9" i="6"/>
  <c r="BH9" i="6"/>
  <c r="BG9" i="6"/>
  <c r="BE9" i="6"/>
  <c r="BA9" i="6"/>
  <c r="AU9" i="6"/>
  <c r="AR9" i="6"/>
  <c r="AO9" i="6"/>
  <c r="AM9" i="6"/>
  <c r="AK9" i="6"/>
  <c r="AG9" i="6"/>
  <c r="AH9" i="6" s="1"/>
  <c r="AA9" i="6"/>
  <c r="AC9" i="6" s="1"/>
  <c r="AE9" i="6" s="1"/>
  <c r="BI8" i="6"/>
  <c r="BH8" i="6"/>
  <c r="BG8" i="6"/>
  <c r="BE8" i="6"/>
  <c r="BA8" i="6"/>
  <c r="AU8" i="6"/>
  <c r="AR8" i="6"/>
  <c r="AO8" i="6"/>
  <c r="AM8" i="6"/>
  <c r="AK8" i="6"/>
  <c r="AG8" i="6"/>
  <c r="AH8" i="6" s="1"/>
  <c r="AA8" i="6"/>
  <c r="AC8" i="6" s="1"/>
  <c r="AE8" i="6" s="1"/>
  <c r="BI7" i="6"/>
  <c r="BH7" i="6"/>
  <c r="BG7" i="6"/>
  <c r="BE7" i="6"/>
  <c r="BA7" i="6"/>
  <c r="AU7" i="6"/>
  <c r="AR7" i="6"/>
  <c r="AO7" i="6"/>
  <c r="AM7" i="6"/>
  <c r="AK7" i="6"/>
  <c r="AG7" i="6"/>
  <c r="AH7" i="6" s="1"/>
  <c r="AA7" i="6"/>
  <c r="AC7" i="6" s="1"/>
  <c r="AE7" i="6" s="1"/>
  <c r="BI6" i="6"/>
  <c r="BH6" i="6"/>
  <c r="BG6" i="6"/>
  <c r="BE6" i="6"/>
  <c r="BA6" i="6"/>
  <c r="AU6" i="6"/>
  <c r="AR6" i="6"/>
  <c r="AO6" i="6"/>
  <c r="AM6" i="6"/>
  <c r="AK6" i="6"/>
  <c r="AG6" i="6"/>
  <c r="AH6" i="6" s="1"/>
  <c r="AA6" i="6"/>
  <c r="AC6" i="6" s="1"/>
  <c r="AE6" i="6" s="1"/>
  <c r="AV19" i="6" l="1"/>
  <c r="AV7" i="6"/>
  <c r="AV11" i="6"/>
  <c r="AI18" i="6"/>
  <c r="AI6" i="6"/>
  <c r="AI10" i="6"/>
  <c r="AI14" i="6"/>
  <c r="AI7" i="6"/>
  <c r="AW7" i="6" s="1"/>
  <c r="BD7" i="6" s="1"/>
  <c r="AV8" i="6"/>
  <c r="AI11" i="6"/>
  <c r="AV12" i="6"/>
  <c r="AI15" i="6"/>
  <c r="AW15" i="6" s="1"/>
  <c r="AV16" i="6"/>
  <c r="AI19" i="6"/>
  <c r="AV20" i="6"/>
  <c r="AW20" i="6" s="1"/>
  <c r="AI8" i="6"/>
  <c r="AW8" i="6" s="1"/>
  <c r="AV9" i="6"/>
  <c r="AI12" i="6"/>
  <c r="AV13" i="6"/>
  <c r="AI16" i="6"/>
  <c r="AW16" i="6" s="1"/>
  <c r="BD16" i="6" s="1"/>
  <c r="AV17" i="6"/>
  <c r="AI20" i="6"/>
  <c r="AV21" i="6"/>
  <c r="AV6" i="6"/>
  <c r="AI9" i="6"/>
  <c r="AW9" i="6" s="1"/>
  <c r="AV10" i="6"/>
  <c r="AI13" i="6"/>
  <c r="AW13" i="6" s="1"/>
  <c r="BD13" i="6" s="1"/>
  <c r="AV14" i="6"/>
  <c r="AI17" i="6"/>
  <c r="AW17" i="6" s="1"/>
  <c r="AV18" i="6"/>
  <c r="AI21" i="6"/>
  <c r="AW21" i="6" s="1"/>
  <c r="BD21" i="6" s="1"/>
  <c r="AW19" i="6"/>
  <c r="AX16" i="6"/>
  <c r="BD17" i="6"/>
  <c r="AX17" i="6"/>
  <c r="AW11" i="6"/>
  <c r="AX13" i="6"/>
  <c r="BD9" i="6"/>
  <c r="AX9" i="6"/>
  <c r="AW14" i="6" l="1"/>
  <c r="BD14" i="6" s="1"/>
  <c r="AX7" i="6"/>
  <c r="AX14" i="6"/>
  <c r="AW12" i="6"/>
  <c r="AX21" i="6"/>
  <c r="AW6" i="6"/>
  <c r="AW10" i="6"/>
  <c r="AW18" i="6"/>
  <c r="BD19" i="6"/>
  <c r="AX19" i="6"/>
  <c r="BD20" i="6"/>
  <c r="AX20" i="6"/>
  <c r="BD15" i="6"/>
  <c r="AX15" i="6"/>
  <c r="BD11" i="6"/>
  <c r="AX11" i="6"/>
  <c r="BD8" i="6"/>
  <c r="AX8" i="6"/>
  <c r="AX6" i="6" l="1"/>
  <c r="BD6" i="6"/>
  <c r="BD18" i="6"/>
  <c r="AX18" i="6"/>
  <c r="BD12" i="6"/>
  <c r="AX12" i="6"/>
  <c r="BD10" i="6"/>
  <c r="AX10" i="6"/>
  <c r="AK2" i="6"/>
  <c r="AG3" i="6" l="1"/>
  <c r="AH3" i="6" s="1"/>
  <c r="AG4" i="6"/>
  <c r="AH4" i="6" s="1"/>
  <c r="AG5" i="6"/>
  <c r="AH5" i="6" s="1"/>
  <c r="AG2" i="6"/>
  <c r="AH2" i="6" s="1"/>
  <c r="BI5" i="6" l="1"/>
  <c r="BH5" i="6"/>
  <c r="BG5" i="6"/>
  <c r="BE5" i="6"/>
  <c r="BA5" i="6"/>
  <c r="AU5" i="6"/>
  <c r="AR5" i="6"/>
  <c r="AO5" i="6"/>
  <c r="AM5" i="6"/>
  <c r="AK5" i="6"/>
  <c r="AA5" i="6"/>
  <c r="AC5" i="6" s="1"/>
  <c r="AE5" i="6" s="1"/>
  <c r="AI5" i="6" s="1"/>
  <c r="BI4" i="6"/>
  <c r="BH4" i="6"/>
  <c r="BG4" i="6"/>
  <c r="BE4" i="6"/>
  <c r="BA4" i="6"/>
  <c r="AU4" i="6"/>
  <c r="AR4" i="6"/>
  <c r="AO4" i="6"/>
  <c r="AM4" i="6"/>
  <c r="AK4" i="6"/>
  <c r="AA4" i="6"/>
  <c r="AC4" i="6" s="1"/>
  <c r="AE4" i="6" s="1"/>
  <c r="AI4" i="6" s="1"/>
  <c r="AK3" i="6"/>
  <c r="AV5" i="6" l="1"/>
  <c r="AW5" i="6" s="1"/>
  <c r="AV4" i="6"/>
  <c r="AW4" i="6" s="1"/>
  <c r="AX5" i="6" l="1"/>
  <c r="BD4" i="6"/>
  <c r="BD5" i="6" l="1"/>
  <c r="AX4" i="6"/>
  <c r="BG3" i="6"/>
  <c r="BG2" i="6"/>
  <c r="BA3" i="6" l="1"/>
  <c r="BA2" i="6"/>
  <c r="BI3" i="6"/>
  <c r="BI2" i="6"/>
  <c r="BH3" i="6"/>
  <c r="BH2" i="6"/>
  <c r="BE3" i="6"/>
  <c r="BE2" i="6"/>
  <c r="AM3" i="6"/>
  <c r="AM2" i="6"/>
  <c r="AU3" i="6" l="1"/>
  <c r="AR3" i="6"/>
  <c r="AO3" i="6"/>
  <c r="AA3" i="6"/>
  <c r="AC3" i="6" s="1"/>
  <c r="AE3" i="6" s="1"/>
  <c r="AI3" i="6" s="1"/>
  <c r="AU2" i="6"/>
  <c r="AR2" i="6"/>
  <c r="AO2" i="6"/>
  <c r="AA2" i="6"/>
  <c r="AC2" i="6" s="1"/>
  <c r="AE2" i="6" s="1"/>
  <c r="AI2" i="6" s="1"/>
  <c r="AV2" i="6" l="1"/>
  <c r="AW2" i="6" s="1"/>
  <c r="AV3" i="6"/>
  <c r="AW3" i="6" s="1"/>
  <c r="BD3" i="6" l="1"/>
  <c r="AX3" i="6" l="1"/>
  <c r="BD2" i="6" l="1"/>
  <c r="AX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 xr:uid="{F53F21EE-88FB-4B01-9C95-8246406BAC12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CC8228F1-A2F9-4AA3-A19F-973350D9F883}">
      <text>
        <r>
          <rPr>
            <sz val="11"/>
            <rFont val="Calibri"/>
            <family val="2"/>
          </rPr>
          <t>[JLA DI Price]*[Rebate/Co-op %]</t>
        </r>
      </text>
    </comment>
    <comment ref="AO1" authorId="0" shapeId="0" xr:uid="{BD29425B-A743-4FEC-92A8-72CD366FDC96}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 xr:uid="{986FE395-86EC-4763-86ED-87217242BB5D}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 xr:uid="{4D87BB4F-2855-4A5E-9BC5-CF6D6027EF1A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[FOB with Loads $]*[Quantity]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DI Price]*[Quantity]</t>
        </r>
      </text>
    </comment>
    <comment ref="BG1" authorId="0" shapeId="0" xr:uid="{00000000-0006-0000-0100-000011000000}">
      <text>
        <r>
          <rPr>
            <sz val="11"/>
            <rFont val="Calibri"/>
            <family val="2"/>
          </rPr>
          <t>[ELC]*[Quantity]</t>
        </r>
      </text>
    </comment>
    <comment ref="BH1" authorId="0" shapeId="0" xr:uid="{00000000-0006-0000-0100-000012000000}">
      <text>
        <r>
          <rPr>
            <sz val="11"/>
            <rFont val="Calibri"/>
            <family val="2"/>
          </rPr>
          <t>[JLA DI Price]*[Quantity]*0.1</t>
        </r>
      </text>
    </comment>
    <comment ref="BI1" authorId="0" shapeId="0" xr:uid="{00000000-0006-0000-0100-000013000000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<sst xmlns="http://schemas.openxmlformats.org/spreadsheetml/2006/main" count="341" uniqueCount="123">
  <si>
    <t>Brand</t>
  </si>
  <si>
    <t>Package Type</t>
  </si>
  <si>
    <t>Licensor</t>
  </si>
  <si>
    <t>Normal</t>
  </si>
  <si>
    <t>Natori</t>
  </si>
  <si>
    <t>Natori 7%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</si>
  <si>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</si>
  <si>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</si>
  <si>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</si>
  <si>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</si>
  <si>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</si>
  <si>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</si>
  <si>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</si>
  <si>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</si>
  <si>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</si>
  <si>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</si>
  <si>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</si>
  <si>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</si>
  <si>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</si>
  <si>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</si>
  <si>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</si>
  <si>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</si>
  <si>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</si>
  <si>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</si>
  <si>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</si>
  <si>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</si>
  <si>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</si>
  <si>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</si>
  <si>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</si>
  <si>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</si>
  <si>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</si>
  <si>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</si>
  <si>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1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</si>
  <si>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</si>
  <si>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</si>
  <si>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</si>
  <si>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</si>
  <si>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</si>
  <si>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</si>
  <si>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</si>
  <si>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</si>
  <si>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</si>
  <si>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</si>
  <si>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JLA DI Price</t>
  </si>
  <si>
    <t>Total Quantity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</si>
  <si>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</si>
  <si>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</si>
  <si>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</si>
  <si>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</si>
  <si>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</si>
  <si>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</si>
  <si>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</si>
  <si>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</si>
  <si>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</si>
  <si>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</si>
  <si>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</si>
  <si>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Packaging</t>
  </si>
  <si>
    <t>100% Cotton</t>
    <phoneticPr fontId="32" type="noConversion"/>
  </si>
  <si>
    <t>Fine Rib Zero Twist Towel</t>
  </si>
  <si>
    <t>100% Zero Twist Cotton
Pile 2/16 ZT ( 9S+80 PVA) Warp 2/20 RS Weft 12 RS</t>
  </si>
  <si>
    <t>30"x56", 600gsm</t>
  </si>
  <si>
    <t>39"x72", 600gsm</t>
  </si>
  <si>
    <t>20"x30", 600gsm</t>
  </si>
  <si>
    <t>13"x13", 600gsm</t>
  </si>
  <si>
    <t>Fine Rib Textured Zero Twist Bath Towel w. Cuff Card &amp; RF ID</t>
  </si>
  <si>
    <t>Fine Rib Textured Zero Twist Hand Towel w. Hangtag &amp; RF ID</t>
  </si>
  <si>
    <t>Fine Rib Textured Zero Twist Washcloth w. Hangtag &amp; RF ID</t>
  </si>
  <si>
    <t>Fine Rib Textured Zero Twist Bath Sheet w. Cuff Card &amp; RF ID</t>
  </si>
  <si>
    <t>DA $</t>
  </si>
  <si>
    <t>OOD %</t>
  </si>
  <si>
    <t>OOD $</t>
  </si>
  <si>
    <t>Load 2 %</t>
  </si>
  <si>
    <t>Load 2 $</t>
  </si>
  <si>
    <t>Rebate</t>
  </si>
  <si>
    <t>Rebate/</t>
  </si>
  <si>
    <t>WH Load 10  %</t>
  </si>
  <si>
    <t>WH Load $</t>
  </si>
  <si>
    <t>DA 1%</t>
  </si>
  <si>
    <t>WHITE</t>
  </si>
  <si>
    <t>TAUPE</t>
  </si>
  <si>
    <t>CHARCOAL</t>
  </si>
  <si>
    <t>LT BLUE</t>
  </si>
  <si>
    <t>GREEN</t>
  </si>
  <si>
    <t>022164702736</t>
  </si>
  <si>
    <t>022164702781</t>
  </si>
  <si>
    <t>022164702835</t>
  </si>
  <si>
    <t>022164702880</t>
  </si>
  <si>
    <t>022164702743</t>
  </si>
  <si>
    <t>022164702798</t>
  </si>
  <si>
    <t>022164702842</t>
  </si>
  <si>
    <t>022164702897</t>
  </si>
  <si>
    <t>022164702774</t>
  </si>
  <si>
    <t>022164702828</t>
  </si>
  <si>
    <t>022164702873</t>
  </si>
  <si>
    <t>022164702927</t>
  </si>
  <si>
    <t>022164702750</t>
  </si>
  <si>
    <t>022164702804</t>
  </si>
  <si>
    <t>022164702859</t>
  </si>
  <si>
    <t>022164702903</t>
  </si>
  <si>
    <t>022164702767</t>
  </si>
  <si>
    <t>022164702811</t>
  </si>
  <si>
    <t>022164702866</t>
  </si>
  <si>
    <t>022164702910</t>
  </si>
  <si>
    <t>NA73-3524A</t>
  </si>
  <si>
    <t>NA73-3529A</t>
  </si>
  <si>
    <t>NA73-3534A</t>
  </si>
  <si>
    <t>NA73-3539A</t>
  </si>
  <si>
    <t>NA73-3525A</t>
  </si>
  <si>
    <t>NA73-3530A</t>
  </si>
  <si>
    <t>NA73-3535A</t>
  </si>
  <si>
    <t>NA73-3540A</t>
  </si>
  <si>
    <t>NA73-3528A</t>
  </si>
  <si>
    <t>NA73-3533A</t>
  </si>
  <si>
    <t>NA73-3538A</t>
  </si>
  <si>
    <t>NA73-3543A</t>
  </si>
  <si>
    <t>NA73-3526A</t>
  </si>
  <si>
    <t>NA73-3531A</t>
  </si>
  <si>
    <t>NA73-3536A</t>
  </si>
  <si>
    <t>NA73-3541A</t>
  </si>
  <si>
    <t>NA73-3527A</t>
  </si>
  <si>
    <t>NA73-3532A</t>
  </si>
  <si>
    <t>NA73-3537A</t>
  </si>
  <si>
    <t>NA73-3542A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</si>
</sst>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[$-409]dd/mmm/yy;@"/>
    <numFmt numFmtId="182" formatCode="0.0"/>
    <numFmt numFmtId="183" formatCode="_(* #,##0_);_(* \(#,##0\);_(* &quot;-&quot;??_);_(@_)"/>
    <numFmt numFmtId="184" formatCode="[$$-409]#,##0.00_);\([$$-409]#,##0.00\)"/>
    <numFmt numFmtId="185" formatCode="0.000"/>
  </numFmts>
  <fonts count="35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1"/>
      <name val="新細明體"/>
      <family val="1"/>
      <charset val="136"/>
    </font>
    <font>
      <sz val="11"/>
      <color indexed="8"/>
      <name val="Calibri"/>
      <family val="2"/>
    </font>
    <font>
      <sz val="11"/>
      <color indexed="8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9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3" fillId="0" borderId="0"/>
    <xf numFmtId="181" fontId="6" fillId="0" borderId="0"/>
    <xf numFmtId="184" fontId="6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1" borderId="9" applyNumberFormat="0" applyAlignment="0" applyProtection="0"/>
    <xf numFmtId="0" fontId="19" fillId="12" borderId="10" applyNumberFormat="0" applyAlignment="0" applyProtection="0"/>
    <xf numFmtId="0" fontId="20" fillId="12" borderId="9" applyNumberFormat="0" applyAlignment="0" applyProtection="0"/>
    <xf numFmtId="0" fontId="21" fillId="0" borderId="11" applyNumberFormat="0" applyFill="0" applyAlignment="0" applyProtection="0"/>
    <xf numFmtId="0" fontId="22" fillId="13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14" applyNumberFormat="0" applyFill="0" applyAlignment="0" applyProtection="0"/>
    <xf numFmtId="0" fontId="2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5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>
      <alignment vertical="center"/>
    </xf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9" fontId="2" fillId="0" borderId="0" applyFont="0" applyFill="0" applyBorder="0" applyAlignment="0" applyProtection="0"/>
    <xf numFmtId="49" fontId="28" fillId="0" borderId="0" applyFont="0" applyFill="0" applyBorder="0" applyAlignment="0" applyProtection="0">
      <protection locked="0"/>
    </xf>
    <xf numFmtId="49" fontId="28" fillId="39" borderId="5">
      <protection locked="0"/>
    </xf>
    <xf numFmtId="0" fontId="29" fillId="0" borderId="0"/>
    <xf numFmtId="0" fontId="6" fillId="0" borderId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2" fillId="0" borderId="0"/>
    <xf numFmtId="0" fontId="2" fillId="14" borderId="1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8" borderId="0" applyNumberFormat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14" borderId="1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177" fontId="2" fillId="0" borderId="0" applyFont="0" applyFill="0" applyBorder="0" applyAlignment="0" applyProtection="0"/>
    <xf numFmtId="0" fontId="33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4" fillId="6" borderId="2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10" fillId="5" borderId="1" xfId="1" applyNumberFormat="1" applyFont="1" applyFill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78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8" fontId="8" fillId="7" borderId="1" xfId="1" applyNumberFormat="1" applyFont="1" applyFill="1" applyBorder="1" applyAlignment="1">
      <alignment wrapText="1"/>
    </xf>
    <xf numFmtId="178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8" fillId="0" borderId="1" xfId="1" applyNumberFormat="1" applyFont="1" applyBorder="1" applyAlignment="1">
      <alignment wrapText="1"/>
    </xf>
    <xf numFmtId="182" fontId="4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184" fontId="0" fillId="0" borderId="1" xfId="0" applyNumberFormat="1" applyBorder="1"/>
    <xf numFmtId="178" fontId="5" fillId="0" borderId="1" xfId="0" applyNumberFormat="1" applyFont="1" applyBorder="1"/>
    <xf numFmtId="176" fontId="0" fillId="0" borderId="1" xfId="0" applyNumberFormat="1" applyBorder="1"/>
    <xf numFmtId="185" fontId="10" fillId="0" borderId="1" xfId="1" applyNumberFormat="1" applyFont="1" applyBorder="1" applyAlignment="1">
      <alignment wrapText="1"/>
    </xf>
    <xf numFmtId="185" fontId="0" fillId="2" borderId="1" xfId="0" applyNumberFormat="1" applyFill="1" applyBorder="1"/>
    <xf numFmtId="185" fontId="0" fillId="0" borderId="0" xfId="0" applyNumberFormat="1" applyAlignment="1">
      <alignment wrapText="1"/>
    </xf>
    <xf numFmtId="0" fontId="5" fillId="0" borderId="0" xfId="4" applyAlignment="1">
      <alignment wrapText="1"/>
    </xf>
    <xf numFmtId="178" fontId="8" fillId="3" borderId="2" xfId="1" applyNumberFormat="1" applyFont="1" applyFill="1" applyBorder="1" applyAlignment="1">
      <alignment wrapText="1"/>
    </xf>
    <xf numFmtId="0" fontId="0" fillId="0" borderId="2" xfId="0" applyBorder="1"/>
    <xf numFmtId="0" fontId="5" fillId="0" borderId="1" xfId="4" applyBorder="1"/>
    <xf numFmtId="0" fontId="5" fillId="0" borderId="1" xfId="0" applyFont="1" applyBorder="1" applyAlignment="1">
      <alignment wrapText="1"/>
    </xf>
    <xf numFmtId="18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2" fontId="12" fillId="0" borderId="1" xfId="0" applyNumberFormat="1" applyFont="1" applyBorder="1"/>
    <xf numFmtId="0" fontId="5" fillId="40" borderId="1" xfId="0" applyFont="1" applyFill="1" applyBorder="1"/>
    <xf numFmtId="49" fontId="34" fillId="40" borderId="15" xfId="135" applyNumberFormat="1" applyFont="1" applyFill="1" applyBorder="1" applyAlignment="1">
      <alignment vertical="center" wrapText="1"/>
    </xf>
    <xf numFmtId="49" fontId="34" fillId="40" borderId="16" xfId="135" applyNumberFormat="1" applyFont="1" applyFill="1" applyBorder="1" applyAlignment="1">
      <alignment vertical="center" wrapText="1"/>
    </xf>
    <xf numFmtId="182" fontId="34" fillId="0" borderId="1" xfId="0" applyNumberFormat="1" applyFont="1" applyBorder="1"/>
    <xf numFmtId="179" fontId="8" fillId="5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183" fontId="5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39">
    <cellStyle name="_ET_STYLE_NoName_00_" xfId="8" xr:uid="{00000000-0005-0000-0000-000000000000}"/>
    <cellStyle name="20% - Accent1 2" xfId="72" xr:uid="{00000000-0005-0000-0000-000001000000}"/>
    <cellStyle name="20% - Accent2 2" xfId="73" xr:uid="{00000000-0005-0000-0000-000002000000}"/>
    <cellStyle name="20% - Accent3 2" xfId="74" xr:uid="{00000000-0005-0000-0000-000003000000}"/>
    <cellStyle name="20% - Accent4 2" xfId="75" xr:uid="{00000000-0005-0000-0000-000004000000}"/>
    <cellStyle name="20% - 着色 1" xfId="25" builtinId="30" customBuiltin="1"/>
    <cellStyle name="20% - 着色 2" xfId="28" builtinId="34" customBuiltin="1"/>
    <cellStyle name="20% - 着色 3" xfId="31" builtinId="38" customBuiltin="1"/>
    <cellStyle name="20% - 着色 4" xfId="34" builtinId="42" customBuiltin="1"/>
    <cellStyle name="20% - 着色 5" xfId="37" builtinId="46" customBuiltin="1"/>
    <cellStyle name="20% - 着色 6" xfId="40" builtinId="50" customBuiltin="1"/>
    <cellStyle name="40% - Accent3 2" xfId="76" xr:uid="{00000000-0005-0000-0000-00000B000000}"/>
    <cellStyle name="40% - 着色 1" xfId="26" builtinId="31" customBuiltin="1"/>
    <cellStyle name="40% - 着色 2" xfId="29" builtinId="35" customBuiltin="1"/>
    <cellStyle name="40% - 着色 3" xfId="32" builtinId="39" customBuiltin="1"/>
    <cellStyle name="40% - 着色 4" xfId="35" builtinId="43" customBuiltin="1"/>
    <cellStyle name="40% - 着色 5" xfId="38" builtinId="47" customBuiltin="1"/>
    <cellStyle name="40% - 着色 6" xfId="41" builtinId="51" customBuiltin="1"/>
    <cellStyle name="60% - Accent1 2" xfId="48" xr:uid="{00000000-0005-0000-0000-000012000000}"/>
    <cellStyle name="60% - Accent2 2" xfId="49" xr:uid="{00000000-0005-0000-0000-000013000000}"/>
    <cellStyle name="60% - Accent3 2" xfId="77" xr:uid="{00000000-0005-0000-0000-000014000000}"/>
    <cellStyle name="60% - Accent3 3" xfId="50" xr:uid="{00000000-0005-0000-0000-000015000000}"/>
    <cellStyle name="60% - Accent4 2" xfId="78" xr:uid="{00000000-0005-0000-0000-000016000000}"/>
    <cellStyle name="60% - Accent4 3" xfId="51" xr:uid="{00000000-0005-0000-0000-000017000000}"/>
    <cellStyle name="60% - Accent5 2" xfId="52" xr:uid="{00000000-0005-0000-0000-000018000000}"/>
    <cellStyle name="60% - Accent6 2" xfId="79" xr:uid="{00000000-0005-0000-0000-000019000000}"/>
    <cellStyle name="60% - Accent6 3" xfId="53" xr:uid="{00000000-0005-0000-0000-00001A000000}"/>
    <cellStyle name="Comma 2" xfId="60" xr:uid="{00000000-0005-0000-0000-00001B000000}"/>
    <cellStyle name="Comma 2 2" xfId="80" xr:uid="{00000000-0005-0000-0000-00001C000000}"/>
    <cellStyle name="Comma 3" xfId="61" xr:uid="{00000000-0005-0000-0000-00001D000000}"/>
    <cellStyle name="Comma 3 2" xfId="81" xr:uid="{00000000-0005-0000-0000-00001E000000}"/>
    <cellStyle name="Comma 4" xfId="62" xr:uid="{00000000-0005-0000-0000-00001F000000}"/>
    <cellStyle name="Comma 5" xfId="6" xr:uid="{00000000-0005-0000-0000-000020000000}"/>
    <cellStyle name="Comma 5 2" xfId="83" xr:uid="{00000000-0005-0000-0000-000021000000}"/>
    <cellStyle name="Comma 5 3" xfId="82" xr:uid="{00000000-0005-0000-0000-000022000000}"/>
    <cellStyle name="Comma 5 4" xfId="59" xr:uid="{00000000-0005-0000-0000-000023000000}"/>
    <cellStyle name="Comma 6" xfId="134" xr:uid="{00000000-0005-0000-0000-000024000000}"/>
    <cellStyle name="Currency 2" xfId="64" xr:uid="{00000000-0005-0000-0000-000025000000}"/>
    <cellStyle name="Currency 2 2" xfId="84" xr:uid="{00000000-0005-0000-0000-000026000000}"/>
    <cellStyle name="Currency 2 2 2" xfId="85" xr:uid="{00000000-0005-0000-0000-000027000000}"/>
    <cellStyle name="Currency 2 3" xfId="86" xr:uid="{00000000-0005-0000-0000-000028000000}"/>
    <cellStyle name="Currency 2 4" xfId="87" xr:uid="{00000000-0005-0000-0000-000029000000}"/>
    <cellStyle name="Currency 2 5" xfId="88" xr:uid="{00000000-0005-0000-0000-00002A000000}"/>
    <cellStyle name="Currency 3" xfId="65" xr:uid="{00000000-0005-0000-0000-00002B000000}"/>
    <cellStyle name="Currency 3 2" xfId="89" xr:uid="{00000000-0005-0000-0000-00002C000000}"/>
    <cellStyle name="Currency 4" xfId="63" xr:uid="{00000000-0005-0000-0000-00002D000000}"/>
    <cellStyle name="Currency 4 2" xfId="91" xr:uid="{00000000-0005-0000-0000-00002E000000}"/>
    <cellStyle name="Currency 4 3" xfId="92" xr:uid="{00000000-0005-0000-0000-00002F000000}"/>
    <cellStyle name="Currency 4 4" xfId="90" xr:uid="{00000000-0005-0000-0000-000030000000}"/>
    <cellStyle name="Currency 5" xfId="93" xr:uid="{00000000-0005-0000-0000-000031000000}"/>
    <cellStyle name="Currency 5 2" xfId="94" xr:uid="{00000000-0005-0000-0000-000032000000}"/>
    <cellStyle name="Currency 6" xfId="95" xr:uid="{00000000-0005-0000-0000-000033000000}"/>
    <cellStyle name="Currency 6 2" xfId="96" xr:uid="{00000000-0005-0000-0000-000034000000}"/>
    <cellStyle name="Currency 6 3" xfId="97" xr:uid="{00000000-0005-0000-0000-000035000000}"/>
    <cellStyle name="Currency 7" xfId="98" xr:uid="{00000000-0005-0000-0000-000036000000}"/>
    <cellStyle name="Currency 8" xfId="44" xr:uid="{00000000-0005-0000-0000-000037000000}"/>
    <cellStyle name="Currency 9" xfId="137" xr:uid="{CEDE4F2E-D740-4082-9F51-0A0FCF56D956}"/>
    <cellStyle name="Neutral 2" xfId="47" xr:uid="{00000000-0005-0000-0000-000038000000}"/>
    <cellStyle name="Normal 10" xfId="129" xr:uid="{00000000-0005-0000-0000-000039000000}"/>
    <cellStyle name="Normal 11" xfId="136" xr:uid="{993B252E-833C-4566-96AC-44539EE22F6D}"/>
    <cellStyle name="Normal 2" xfId="4" xr:uid="{00000000-0005-0000-0000-00003A000000}"/>
    <cellStyle name="Normal 2 18 2" xfId="1" xr:uid="{00000000-0005-0000-0000-00003B000000}"/>
    <cellStyle name="Normal 2 2" xfId="66" xr:uid="{00000000-0005-0000-0000-00003C000000}"/>
    <cellStyle name="Normal 2 2 15" xfId="7" xr:uid="{00000000-0005-0000-0000-00003D000000}"/>
    <cellStyle name="Normal 2 2 2" xfId="99" xr:uid="{00000000-0005-0000-0000-00003E000000}"/>
    <cellStyle name="Normal 2 2 2 2" xfId="100" xr:uid="{00000000-0005-0000-0000-00003F000000}"/>
    <cellStyle name="Normal 2 2 3" xfId="101" xr:uid="{00000000-0005-0000-0000-000040000000}"/>
    <cellStyle name="Normal 2 2 4" xfId="102" xr:uid="{00000000-0005-0000-0000-000041000000}"/>
    <cellStyle name="Normal 2 3" xfId="103" xr:uid="{00000000-0005-0000-0000-000042000000}"/>
    <cellStyle name="Normal 2 3 2" xfId="104" xr:uid="{00000000-0005-0000-0000-000043000000}"/>
    <cellStyle name="Normal 2 3 3" xfId="105" xr:uid="{00000000-0005-0000-0000-000044000000}"/>
    <cellStyle name="Normal 2 4" xfId="57" xr:uid="{00000000-0005-0000-0000-000045000000}"/>
    <cellStyle name="Normal 22" xfId="42" xr:uid="{00000000-0005-0000-0000-000046000000}"/>
    <cellStyle name="Normal 22 2" xfId="132" xr:uid="{00000000-0005-0000-0000-000047000000}"/>
    <cellStyle name="Normal 25" xfId="131" xr:uid="{00000000-0005-0000-0000-000048000000}"/>
    <cellStyle name="Normal 25 2" xfId="43" xr:uid="{00000000-0005-0000-0000-000049000000}"/>
    <cellStyle name="Normal 27" xfId="133" xr:uid="{00000000-0005-0000-0000-00004A000000}"/>
    <cellStyle name="Normal 3" xfId="67" xr:uid="{00000000-0005-0000-0000-00004B000000}"/>
    <cellStyle name="Normal 3 2" xfId="106" xr:uid="{00000000-0005-0000-0000-00004C000000}"/>
    <cellStyle name="Normal 3 2 2" xfId="107" xr:uid="{00000000-0005-0000-0000-00004D000000}"/>
    <cellStyle name="Normal 3 3" xfId="108" xr:uid="{00000000-0005-0000-0000-00004E000000}"/>
    <cellStyle name="Normal 3 4" xfId="109" xr:uid="{00000000-0005-0000-0000-00004F000000}"/>
    <cellStyle name="Normal 4" xfId="58" xr:uid="{00000000-0005-0000-0000-000050000000}"/>
    <cellStyle name="Normal 4 2" xfId="111" xr:uid="{00000000-0005-0000-0000-000051000000}"/>
    <cellStyle name="Normal 4 3" xfId="110" xr:uid="{00000000-0005-0000-0000-000052000000}"/>
    <cellStyle name="Normal 5" xfId="112" xr:uid="{00000000-0005-0000-0000-000053000000}"/>
    <cellStyle name="Normal 5 2" xfId="113" xr:uid="{00000000-0005-0000-0000-000054000000}"/>
    <cellStyle name="Normal 5 2 2" xfId="114" xr:uid="{00000000-0005-0000-0000-000055000000}"/>
    <cellStyle name="Normal 6" xfId="115" xr:uid="{00000000-0005-0000-0000-000056000000}"/>
    <cellStyle name="Normal 6 2" xfId="116" xr:uid="{00000000-0005-0000-0000-000057000000}"/>
    <cellStyle name="Normal 6 2 2" xfId="117" xr:uid="{00000000-0005-0000-0000-000058000000}"/>
    <cellStyle name="Normal 6 3" xfId="118" xr:uid="{00000000-0005-0000-0000-000059000000}"/>
    <cellStyle name="Normal 6 4" xfId="119" xr:uid="{00000000-0005-0000-0000-00005A000000}"/>
    <cellStyle name="Normal 7" xfId="71" xr:uid="{00000000-0005-0000-0000-00005B000000}"/>
    <cellStyle name="Normal 8" xfId="120" xr:uid="{00000000-0005-0000-0000-00005C000000}"/>
    <cellStyle name="Normal 9" xfId="121" xr:uid="{00000000-0005-0000-0000-00005D000000}"/>
    <cellStyle name="Note 2" xfId="68" xr:uid="{00000000-0005-0000-0000-00005F000000}"/>
    <cellStyle name="Note 2 2" xfId="122" xr:uid="{00000000-0005-0000-0000-000060000000}"/>
    <cellStyle name="Percent 2" xfId="5" xr:uid="{00000000-0005-0000-0000-000061000000}"/>
    <cellStyle name="Percent 2 2" xfId="124" xr:uid="{00000000-0005-0000-0000-000062000000}"/>
    <cellStyle name="Percent 2 3" xfId="123" xr:uid="{00000000-0005-0000-0000-000063000000}"/>
    <cellStyle name="Percent 2 4" xfId="54" xr:uid="{00000000-0005-0000-0000-000064000000}"/>
    <cellStyle name="Percent 3" xfId="70" xr:uid="{00000000-0005-0000-0000-000065000000}"/>
    <cellStyle name="Percent 4" xfId="69" xr:uid="{00000000-0005-0000-0000-000066000000}"/>
    <cellStyle name="Percent 4 2" xfId="126" xr:uid="{00000000-0005-0000-0000-000067000000}"/>
    <cellStyle name="Percent 4 3" xfId="125" xr:uid="{00000000-0005-0000-0000-000068000000}"/>
    <cellStyle name="Percent 5" xfId="127" xr:uid="{00000000-0005-0000-0000-000069000000}"/>
    <cellStyle name="Percent 6" xfId="128" xr:uid="{00000000-0005-0000-0000-00006A000000}"/>
    <cellStyle name="Percent 7" xfId="130" xr:uid="{00000000-0005-0000-0000-00006B000000}"/>
    <cellStyle name="Percent 8" xfId="45" xr:uid="{00000000-0005-0000-0000-00006C000000}"/>
    <cellStyle name="Percent 9" xfId="138" xr:uid="{2A0AD1AF-2B6F-4312-A20F-74914CC2D2C4}"/>
    <cellStyle name="Style 1" xfId="3" xr:uid="{00000000-0005-0000-0000-00006D000000}"/>
    <cellStyle name="Style 1 2" xfId="55" xr:uid="{00000000-0005-0000-0000-00006E000000}"/>
    <cellStyle name="Style 2" xfId="56" xr:uid="{00000000-0005-0000-0000-00006F000000}"/>
    <cellStyle name="Title 2" xfId="46" xr:uid="{00000000-0005-0000-0000-000070000000}"/>
    <cellStyle name="标题 1" xfId="10" builtinId="16" customBuiltin="1"/>
    <cellStyle name="标题 2" xfId="11" builtinId="17" customBuiltin="1"/>
    <cellStyle name="标题 3" xfId="12" builtinId="18" customBuiltin="1"/>
    <cellStyle name="标题 4" xfId="13" builtinId="19" customBuiltin="1"/>
    <cellStyle name="差" xfId="15" builtinId="27" customBuiltin="1"/>
    <cellStyle name="常规" xfId="0" builtinId="0"/>
    <cellStyle name="常规 2" xfId="135" xr:uid="{AB336B2A-5C79-4CD0-9D04-FA7A1ED9629D}"/>
    <cellStyle name="好" xfId="14" builtinId="26" customBuiltin="1"/>
    <cellStyle name="汇总" xfId="23" builtinId="25" customBuiltin="1"/>
    <cellStyle name="计算" xfId="18" builtinId="22" customBuiltin="1"/>
    <cellStyle name="检查单元格" xfId="20" builtinId="23" customBuiltin="1"/>
    <cellStyle name="解释性文本" xfId="22" builtinId="53" customBuiltin="1"/>
    <cellStyle name="警告文本" xfId="21" builtinId="11" customBuiltin="1"/>
    <cellStyle name="链接单元格" xfId="19" builtinId="24" customBuiltin="1"/>
    <cellStyle name="输出" xfId="17" builtinId="21" customBuiltin="1"/>
    <cellStyle name="输入" xfId="16" builtinId="20" customBuiltin="1"/>
    <cellStyle name="样式 1" xfId="9" xr:uid="{00000000-0005-0000-0000-000080000000}"/>
    <cellStyle name="样式 1 2" xfId="2" xr:uid="{00000000-0005-0000-0000-000081000000}"/>
    <cellStyle name="着色 1" xfId="24" builtinId="29" customBuiltin="1"/>
    <cellStyle name="着色 2" xfId="27" builtinId="33" customBuiltin="1"/>
    <cellStyle name="着色 3" xfId="30" builtinId="37" customBuiltin="1"/>
    <cellStyle name="着色 4" xfId="33" builtinId="41" customBuiltin="1"/>
    <cellStyle name="着色 5" xfId="36" builtinId="45" customBuiltin="1"/>
    <cellStyle name="着色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21"/>
  <sheetViews>
    <sheetView tabSelected="1" zoomScale="70" zoomScaleNormal="70" workbookViewId="0">
      <selection activeCell="I9" sqref="I9"/>
    </sheetView>
  </sheetViews>
  <sheetFormatPr defaultColWidth="9.28515625" defaultRowHeight="15" x14ac:dyDescent="0.25"/>
  <cols>
    <col min="1" max="1" width="10.28515625" style="3" customWidth="1"/>
    <col min="2" max="2" width="21.7109375" style="2" customWidth="1"/>
    <col min="3" max="3" width="8.42578125" style="2" customWidth="1"/>
    <col min="4" max="4" width="19.7109375" style="2" bestFit="1" customWidth="1"/>
    <col min="5" max="5" width="9.28515625" style="2" customWidth="1"/>
    <col min="6" max="6" width="12.42578125" style="2" bestFit="1" customWidth="1"/>
    <col min="7" max="7" width="9.28515625" style="2" customWidth="1"/>
    <col min="8" max="8" width="19.5703125" style="2" customWidth="1"/>
    <col min="9" max="9" width="20.42578125" style="2" customWidth="1"/>
    <col min="10" max="10" width="32.42578125" style="2" customWidth="1"/>
    <col min="11" max="11" width="12.140625" style="51" bestFit="1" customWidth="1"/>
    <col min="12" max="12" width="22.42578125" style="2" customWidth="1"/>
    <col min="13" max="13" width="14.5703125" style="2" customWidth="1"/>
    <col min="14" max="14" width="15.5703125" style="2" customWidth="1"/>
    <col min="15" max="15" width="11.7109375" style="2" customWidth="1"/>
    <col min="16" max="17" width="15.7109375" style="2" customWidth="1"/>
    <col min="18" max="19" width="8.7109375" style="2" customWidth="1"/>
    <col min="20" max="20" width="8.5703125" style="5" customWidth="1"/>
    <col min="21" max="21" width="9.28515625" style="2" customWidth="1"/>
    <col min="22" max="22" width="8.28515625" style="42" customWidth="1"/>
    <col min="23" max="23" width="8.7109375" style="42" customWidth="1"/>
    <col min="24" max="24" width="7.28515625" style="42" customWidth="1"/>
    <col min="25" max="25" width="9" style="6" customWidth="1"/>
    <col min="26" max="26" width="6.28515625" style="7" customWidth="1"/>
    <col min="27" max="27" width="10" style="50" customWidth="1"/>
    <col min="28" max="28" width="12" style="6" customWidth="1"/>
    <col min="29" max="29" width="9.7109375" style="7" customWidth="1"/>
    <col min="30" max="30" width="11.5703125" style="2" customWidth="1"/>
    <col min="31" max="31" width="8.85546875" style="5" customWidth="1"/>
    <col min="32" max="32" width="7.7109375" style="2" customWidth="1"/>
    <col min="33" max="33" width="8.42578125" style="8" customWidth="1"/>
    <col min="34" max="34" width="9" style="5" customWidth="1"/>
    <col min="35" max="35" width="8.28515625" style="5" customWidth="1"/>
    <col min="36" max="36" width="8.140625" style="8" customWidth="1"/>
    <col min="37" max="37" width="9.28515625" style="5" customWidth="1"/>
    <col min="38" max="38" width="9.7109375" style="8" customWidth="1"/>
    <col min="39" max="39" width="9.28515625" style="5" customWidth="1"/>
    <col min="40" max="40" width="14.85546875" style="8" customWidth="1"/>
    <col min="41" max="41" width="9.28515625" style="5" customWidth="1"/>
    <col min="42" max="42" width="7" style="5" customWidth="1"/>
    <col min="43" max="43" width="10.42578125" style="8" customWidth="1"/>
    <col min="44" max="44" width="8.7109375" style="5" customWidth="1"/>
    <col min="45" max="45" width="7.5703125" style="5" customWidth="1"/>
    <col min="46" max="46" width="9.28515625" style="8" customWidth="1"/>
    <col min="47" max="47" width="8.28515625" style="5" customWidth="1"/>
    <col min="48" max="48" width="7.7109375" style="5" customWidth="1"/>
    <col min="49" max="49" width="9.7109375" style="5" customWidth="1"/>
    <col min="50" max="50" width="10.42578125" style="5" customWidth="1"/>
    <col min="51" max="51" width="9.7109375" style="5" customWidth="1"/>
    <col min="52" max="52" width="9.28515625" style="2" customWidth="1"/>
    <col min="53" max="53" width="9.28515625" style="2"/>
    <col min="54" max="54" width="10.28515625" style="5" customWidth="1"/>
    <col min="55" max="55" width="13.28515625" style="4" customWidth="1"/>
    <col min="56" max="56" width="11.85546875" style="5" customWidth="1"/>
    <col min="57" max="57" width="11.42578125" style="5" customWidth="1"/>
    <col min="58" max="58" width="9.28515625" style="2"/>
    <col min="59" max="59" width="11.85546875" style="5" customWidth="1"/>
    <col min="60" max="61" width="11.42578125" style="5" customWidth="1"/>
    <col min="62" max="16384" width="9.28515625" style="2"/>
  </cols>
  <sheetData>
    <row r="1" spans="1:61" ht="67.900000000000006" customHeight="1" x14ac:dyDescent="0.25">
      <c r="A1" s="9" t="s">
        <v>7</v>
      </c>
      <c r="B1" s="9" t="s">
        <v>8</v>
      </c>
      <c r="C1" s="10" t="s">
        <v>9</v>
      </c>
      <c r="D1" s="11" t="s">
        <v>0</v>
      </c>
      <c r="E1" s="11" t="s">
        <v>2</v>
      </c>
      <c r="F1" s="12" t="s">
        <v>10</v>
      </c>
      <c r="G1" s="10" t="s">
        <v>11</v>
      </c>
      <c r="H1" s="13" t="s">
        <v>12</v>
      </c>
      <c r="I1" s="14" t="s">
        <v>13</v>
      </c>
      <c r="J1" s="13" t="s">
        <v>40</v>
      </c>
      <c r="K1" s="14" t="s">
        <v>53</v>
      </c>
      <c r="L1" s="13" t="s">
        <v>14</v>
      </c>
      <c r="M1" s="13" t="s">
        <v>15</v>
      </c>
      <c r="N1" s="10" t="s">
        <v>41</v>
      </c>
      <c r="O1" s="10" t="s">
        <v>54</v>
      </c>
      <c r="P1" s="10" t="s">
        <v>16</v>
      </c>
      <c r="Q1" s="10" t="s">
        <v>17</v>
      </c>
      <c r="R1" s="14" t="s">
        <v>18</v>
      </c>
      <c r="S1" s="10" t="s">
        <v>56</v>
      </c>
      <c r="T1" s="15" t="s">
        <v>19</v>
      </c>
      <c r="U1" s="16" t="s">
        <v>1</v>
      </c>
      <c r="V1" s="41" t="s">
        <v>20</v>
      </c>
      <c r="W1" s="41" t="s">
        <v>21</v>
      </c>
      <c r="X1" s="41" t="s">
        <v>22</v>
      </c>
      <c r="Y1" s="17" t="s">
        <v>23</v>
      </c>
      <c r="Z1" s="18" t="s">
        <v>24</v>
      </c>
      <c r="AA1" s="48" t="s">
        <v>25</v>
      </c>
      <c r="AB1" s="40" t="s">
        <v>37</v>
      </c>
      <c r="AC1" s="19" t="s">
        <v>52</v>
      </c>
      <c r="AD1" s="9" t="s">
        <v>26</v>
      </c>
      <c r="AE1" s="20" t="s">
        <v>27</v>
      </c>
      <c r="AF1" s="9" t="s">
        <v>28</v>
      </c>
      <c r="AG1" s="21" t="s">
        <v>29</v>
      </c>
      <c r="AH1" s="22" t="s">
        <v>30</v>
      </c>
      <c r="AI1" s="20" t="s">
        <v>31</v>
      </c>
      <c r="AJ1" s="21" t="s">
        <v>77</v>
      </c>
      <c r="AK1" s="20" t="s">
        <v>68</v>
      </c>
      <c r="AL1" s="21" t="s">
        <v>73</v>
      </c>
      <c r="AM1" s="20" t="s">
        <v>74</v>
      </c>
      <c r="AN1" s="21" t="s">
        <v>69</v>
      </c>
      <c r="AO1" s="20" t="s">
        <v>70</v>
      </c>
      <c r="AP1" s="23" t="s">
        <v>32</v>
      </c>
      <c r="AQ1" s="21" t="s">
        <v>75</v>
      </c>
      <c r="AR1" s="20" t="s">
        <v>76</v>
      </c>
      <c r="AS1" s="23" t="s">
        <v>42</v>
      </c>
      <c r="AT1" s="21" t="s">
        <v>71</v>
      </c>
      <c r="AU1" s="20" t="s">
        <v>72</v>
      </c>
      <c r="AV1" s="20" t="s">
        <v>33</v>
      </c>
      <c r="AW1" s="24" t="s">
        <v>34</v>
      </c>
      <c r="AX1" s="25" t="s">
        <v>35</v>
      </c>
      <c r="AY1" s="26" t="s">
        <v>43</v>
      </c>
      <c r="AZ1" s="27" t="s">
        <v>36</v>
      </c>
      <c r="BA1" s="25" t="s">
        <v>51</v>
      </c>
      <c r="BB1" s="52" t="s">
        <v>55</v>
      </c>
      <c r="BC1" s="9" t="s">
        <v>44</v>
      </c>
      <c r="BD1" s="20" t="s">
        <v>46</v>
      </c>
      <c r="BE1" s="20" t="s">
        <v>47</v>
      </c>
      <c r="BF1" s="43" t="s">
        <v>45</v>
      </c>
      <c r="BG1" s="20" t="s">
        <v>48</v>
      </c>
      <c r="BH1" s="20" t="s">
        <v>49</v>
      </c>
      <c r="BI1" s="20" t="s">
        <v>50</v>
      </c>
    </row>
    <row r="2" spans="1:61" customFormat="1" ht="59.25" customHeight="1" x14ac:dyDescent="0.25">
      <c r="A2" s="29">
        <v>1</v>
      </c>
      <c r="B2" s="66"/>
      <c r="C2" s="1"/>
      <c r="D2" s="1" t="s">
        <v>4</v>
      </c>
      <c r="E2" s="1" t="s">
        <v>5</v>
      </c>
      <c r="F2" s="1" t="s">
        <v>38</v>
      </c>
      <c r="G2" s="44"/>
      <c r="H2" s="57" t="s">
        <v>64</v>
      </c>
      <c r="I2" s="55" t="s">
        <v>58</v>
      </c>
      <c r="J2" s="56" t="s">
        <v>59</v>
      </c>
      <c r="K2" s="54" t="s">
        <v>57</v>
      </c>
      <c r="L2" s="56" t="s">
        <v>60</v>
      </c>
      <c r="M2" s="59" t="s">
        <v>78</v>
      </c>
      <c r="N2" s="60"/>
      <c r="O2" s="28"/>
      <c r="P2" s="63" t="s">
        <v>103</v>
      </c>
      <c r="Q2" s="64" t="s">
        <v>83</v>
      </c>
      <c r="R2" s="1" t="s">
        <v>6</v>
      </c>
      <c r="S2" s="53"/>
      <c r="T2" s="30">
        <v>4.0999999999999996</v>
      </c>
      <c r="U2" s="1" t="s">
        <v>3</v>
      </c>
      <c r="V2" s="62">
        <v>37</v>
      </c>
      <c r="W2" s="62">
        <v>27</v>
      </c>
      <c r="X2" s="62">
        <v>22</v>
      </c>
      <c r="Y2" s="58">
        <v>2</v>
      </c>
      <c r="Z2" s="39">
        <v>3</v>
      </c>
      <c r="AA2" s="49">
        <f>IF(V2="","",V2*W2*X2/1000000)</f>
        <v>2.1999999999999999E-2</v>
      </c>
      <c r="AB2" s="36">
        <v>64</v>
      </c>
      <c r="AC2" s="32">
        <f>IF(AB2="","",AB2/AA2)</f>
        <v>2909</v>
      </c>
      <c r="AD2" s="37">
        <v>4950</v>
      </c>
      <c r="AE2" s="33">
        <f>IF(ISERROR(AD2/AC2/Z2),"",AD2/AC2/Z2)</f>
        <v>0.56999999999999995</v>
      </c>
      <c r="AF2" s="45" t="s">
        <v>39</v>
      </c>
      <c r="AG2" s="38">
        <f>9.1%+50%</f>
        <v>0.59099999999999997</v>
      </c>
      <c r="AH2" s="33">
        <f>IF(ISERROR(T2*AG2),"",T2*AG2)</f>
        <v>2.42</v>
      </c>
      <c r="AI2" s="33">
        <f>IF(ISERROR(T2+AE2+AH2),"",T2+AE2+AH2)</f>
        <v>7.09</v>
      </c>
      <c r="AJ2" s="34">
        <v>0.01</v>
      </c>
      <c r="AK2" s="33">
        <f t="shared" ref="AK2:AK5" si="0">IF(ISERROR(AY2*AJ2),"",AY2*AJ2)</f>
        <v>0.12</v>
      </c>
      <c r="AL2" s="34">
        <v>0</v>
      </c>
      <c r="AM2" s="33">
        <f t="shared" ref="AM2:AM5" si="1">IF(ISERROR(AY2*AL2),"",AY2*AL2)</f>
        <v>0</v>
      </c>
      <c r="AN2" s="34">
        <v>0</v>
      </c>
      <c r="AO2" s="33">
        <f t="shared" ref="AO2:AO5" si="2">IF(ISERROR(AY2*AN2),"",AY2*AN2)</f>
        <v>0</v>
      </c>
      <c r="AP2" s="46">
        <v>0</v>
      </c>
      <c r="AQ2" s="34">
        <v>0.1</v>
      </c>
      <c r="AR2" s="33">
        <f t="shared" ref="AR2:AR5" si="3">IF(ISERROR(AY2*AQ2),"",AY2*AQ2)</f>
        <v>1.2</v>
      </c>
      <c r="AS2" s="46">
        <v>0</v>
      </c>
      <c r="AT2" s="34">
        <v>0</v>
      </c>
      <c r="AU2" s="33">
        <f t="shared" ref="AU2:AU3" si="4">IF(ISERROR(AY2*AT2),"",AY2*AT2)</f>
        <v>0</v>
      </c>
      <c r="AV2" s="33">
        <f t="shared" ref="AV2:AV5" si="5">IF(ISERROR(AK2+AM2+AO2+AR2+AU2),"",AK2+AM2+AO2+AR2+AU2)</f>
        <v>1.32</v>
      </c>
      <c r="AW2" s="33">
        <f t="shared" ref="AW2:AW5" si="6">IF(ISERROR(AI2+AV2),"",AI2+AV2)</f>
        <v>8.41</v>
      </c>
      <c r="AX2" s="35">
        <f t="shared" ref="AX2:AX3" si="7">IF(ISERROR((AY2-AW2)/AY2),"",(AY2-AW2)/AY2)</f>
        <v>0.29920000000000002</v>
      </c>
      <c r="AY2" s="31">
        <v>12</v>
      </c>
      <c r="AZ2" s="47">
        <v>30</v>
      </c>
      <c r="BA2" s="35">
        <f t="shared" ref="BA2:BA3" si="8">IF(ISERROR((AZ2-BF2)/AZ2),"",(AZ2-BF2)/AZ2)</f>
        <v>0.6</v>
      </c>
      <c r="BB2" s="31">
        <v>12</v>
      </c>
      <c r="BC2" s="65">
        <v>501</v>
      </c>
      <c r="BD2" s="33">
        <f t="shared" ref="BD2:BD3" si="9">IF(ISERROR(AW2*BC2),"",AW2*BC2)</f>
        <v>4213.41</v>
      </c>
      <c r="BE2" s="33">
        <f t="shared" ref="BE2:BE3" si="10">IF(ISERROR(AY2*BC2),"",AY2*BC2)</f>
        <v>6012</v>
      </c>
      <c r="BF2" s="31">
        <v>12</v>
      </c>
      <c r="BG2" s="33">
        <f>IF(ISERROR(BC2*BF2),"",BC2*BF2)</f>
        <v>6012</v>
      </c>
      <c r="BH2" s="33">
        <f t="shared" ref="BH2:BH3" si="11">IF(ISERROR(AY2*BC2*0.1),"",AY2*BC2*0.1)</f>
        <v>601.20000000000005</v>
      </c>
      <c r="BI2" s="33">
        <f t="shared" ref="BI2:BI3" si="12">IF(ISERROR(AZ2*BC2),"",AZ2*BC2)</f>
        <v>15030</v>
      </c>
    </row>
    <row r="3" spans="1:61" customFormat="1" ht="59.25" customHeight="1" x14ac:dyDescent="0.25">
      <c r="A3" s="29">
        <v>2</v>
      </c>
      <c r="B3" s="67"/>
      <c r="C3" s="1"/>
      <c r="D3" s="1" t="s">
        <v>4</v>
      </c>
      <c r="E3" s="1" t="s">
        <v>5</v>
      </c>
      <c r="F3" s="1" t="s">
        <v>38</v>
      </c>
      <c r="G3" s="44"/>
      <c r="H3" s="57" t="s">
        <v>65</v>
      </c>
      <c r="I3" s="55" t="s">
        <v>58</v>
      </c>
      <c r="J3" s="56" t="s">
        <v>59</v>
      </c>
      <c r="K3" s="54" t="s">
        <v>57</v>
      </c>
      <c r="L3" s="56" t="s">
        <v>62</v>
      </c>
      <c r="M3" s="59" t="s">
        <v>78</v>
      </c>
      <c r="N3" s="61"/>
      <c r="O3" s="28"/>
      <c r="P3" s="63" t="s">
        <v>104</v>
      </c>
      <c r="Q3" s="64" t="s">
        <v>84</v>
      </c>
      <c r="R3" s="1" t="s">
        <v>6</v>
      </c>
      <c r="S3" s="53"/>
      <c r="T3" s="30">
        <v>1.55</v>
      </c>
      <c r="U3" s="1" t="s">
        <v>3</v>
      </c>
      <c r="V3" s="62">
        <v>27</v>
      </c>
      <c r="W3" s="62">
        <v>21</v>
      </c>
      <c r="X3" s="62">
        <v>29</v>
      </c>
      <c r="Y3" s="58">
        <v>2</v>
      </c>
      <c r="Z3" s="39">
        <v>6</v>
      </c>
      <c r="AA3" s="49">
        <f t="shared" ref="AA3" si="13">IF(V3="","",V3*W3*X3/1000000)</f>
        <v>1.6E-2</v>
      </c>
      <c r="AB3" s="36">
        <v>64</v>
      </c>
      <c r="AC3" s="32">
        <f t="shared" ref="AC3" si="14">IF(AB3="","",AB3/AA3)</f>
        <v>4000</v>
      </c>
      <c r="AD3" s="37">
        <v>4950</v>
      </c>
      <c r="AE3" s="33">
        <f t="shared" ref="AE3" si="15">IF(ISERROR(AD3/AC3/Z3),"",AD3/AC3/Z3)</f>
        <v>0.21</v>
      </c>
      <c r="AF3" s="45" t="s">
        <v>39</v>
      </c>
      <c r="AG3" s="38">
        <f t="shared" ref="AG3:AG21" si="16">9.1%+50%</f>
        <v>0.59099999999999997</v>
      </c>
      <c r="AH3" s="33">
        <f t="shared" ref="AH3:AH5" si="17">IF(ISERROR(T3*AG3),"",T3*AG3)</f>
        <v>0.92</v>
      </c>
      <c r="AI3" s="33">
        <f t="shared" ref="AI3:AI5" si="18">IF(ISERROR(T3+AE3+AH3),"",T3+AE3+AH3)</f>
        <v>2.68</v>
      </c>
      <c r="AJ3" s="34">
        <v>0.01</v>
      </c>
      <c r="AK3" s="33">
        <f t="shared" si="0"/>
        <v>0.05</v>
      </c>
      <c r="AL3" s="34">
        <v>0</v>
      </c>
      <c r="AM3" s="33">
        <f t="shared" si="1"/>
        <v>0</v>
      </c>
      <c r="AN3" s="34">
        <v>0</v>
      </c>
      <c r="AO3" s="33">
        <f t="shared" si="2"/>
        <v>0</v>
      </c>
      <c r="AP3" s="46">
        <v>0</v>
      </c>
      <c r="AQ3" s="34">
        <v>0.1</v>
      </c>
      <c r="AR3" s="33">
        <f t="shared" si="3"/>
        <v>0.49</v>
      </c>
      <c r="AS3" s="46">
        <v>0</v>
      </c>
      <c r="AT3" s="34">
        <v>0</v>
      </c>
      <c r="AU3" s="33">
        <f t="shared" si="4"/>
        <v>0</v>
      </c>
      <c r="AV3" s="33">
        <f t="shared" si="5"/>
        <v>0.54</v>
      </c>
      <c r="AW3" s="33">
        <f t="shared" si="6"/>
        <v>3.22</v>
      </c>
      <c r="AX3" s="35">
        <f t="shared" si="7"/>
        <v>0.3402</v>
      </c>
      <c r="AY3" s="31">
        <v>4.88</v>
      </c>
      <c r="AZ3" s="47">
        <v>18</v>
      </c>
      <c r="BA3" s="35">
        <f t="shared" si="8"/>
        <v>0.72889999999999999</v>
      </c>
      <c r="BB3" s="31">
        <v>4.88</v>
      </c>
      <c r="BC3" s="65">
        <v>360</v>
      </c>
      <c r="BD3" s="33">
        <f t="shared" si="9"/>
        <v>1159.2</v>
      </c>
      <c r="BE3" s="33">
        <f t="shared" si="10"/>
        <v>1756.8</v>
      </c>
      <c r="BF3" s="31">
        <v>4.88</v>
      </c>
      <c r="BG3" s="33">
        <f t="shared" ref="BG3" si="19">IF(ISERROR(BC3*BF3),"",BC3*BF3)</f>
        <v>1756.8</v>
      </c>
      <c r="BH3" s="33">
        <f t="shared" si="11"/>
        <v>175.68</v>
      </c>
      <c r="BI3" s="33">
        <f t="shared" si="12"/>
        <v>6480</v>
      </c>
    </row>
    <row r="4" spans="1:61" customFormat="1" ht="59.25" customHeight="1" x14ac:dyDescent="0.25">
      <c r="A4" s="29">
        <v>3</v>
      </c>
      <c r="B4" s="67"/>
      <c r="C4" s="1"/>
      <c r="D4" s="1" t="s">
        <v>4</v>
      </c>
      <c r="E4" s="1" t="s">
        <v>5</v>
      </c>
      <c r="F4" s="1" t="s">
        <v>38</v>
      </c>
      <c r="G4" s="44"/>
      <c r="H4" s="57" t="s">
        <v>66</v>
      </c>
      <c r="I4" s="55" t="s">
        <v>58</v>
      </c>
      <c r="J4" s="56" t="s">
        <v>59</v>
      </c>
      <c r="K4" s="54" t="s">
        <v>57</v>
      </c>
      <c r="L4" s="56" t="s">
        <v>63</v>
      </c>
      <c r="M4" s="59" t="s">
        <v>78</v>
      </c>
      <c r="N4" s="61"/>
      <c r="O4" s="28"/>
      <c r="P4" s="63" t="s">
        <v>105</v>
      </c>
      <c r="Q4" s="64" t="s">
        <v>85</v>
      </c>
      <c r="R4" s="1" t="s">
        <v>6</v>
      </c>
      <c r="S4" s="53"/>
      <c r="T4" s="30">
        <v>0.5</v>
      </c>
      <c r="U4" s="1" t="s">
        <v>3</v>
      </c>
      <c r="V4" s="62">
        <v>18</v>
      </c>
      <c r="W4" s="62">
        <v>18</v>
      </c>
      <c r="X4" s="62">
        <v>16</v>
      </c>
      <c r="Y4" s="58">
        <v>2</v>
      </c>
      <c r="Z4" s="39">
        <v>6</v>
      </c>
      <c r="AA4" s="49">
        <f>IF(V4="","",V4*W4*X4/1000000)</f>
        <v>5.0000000000000001E-3</v>
      </c>
      <c r="AB4" s="36">
        <v>64</v>
      </c>
      <c r="AC4" s="32">
        <f>IF(AB4="","",AB4/AA4)</f>
        <v>12800</v>
      </c>
      <c r="AD4" s="37">
        <v>4950</v>
      </c>
      <c r="AE4" s="33">
        <f>IF(ISERROR(AD4/AC4/Z4),"",AD4/AC4/Z4)</f>
        <v>0.06</v>
      </c>
      <c r="AF4" s="45" t="s">
        <v>39</v>
      </c>
      <c r="AG4" s="38">
        <f t="shared" si="16"/>
        <v>0.59099999999999997</v>
      </c>
      <c r="AH4" s="33">
        <f t="shared" si="17"/>
        <v>0.3</v>
      </c>
      <c r="AI4" s="33">
        <f t="shared" si="18"/>
        <v>0.86</v>
      </c>
      <c r="AJ4" s="34">
        <v>0.01</v>
      </c>
      <c r="AK4" s="33">
        <f t="shared" si="0"/>
        <v>0.03</v>
      </c>
      <c r="AL4" s="34">
        <v>0</v>
      </c>
      <c r="AM4" s="33">
        <f t="shared" si="1"/>
        <v>0</v>
      </c>
      <c r="AN4" s="34">
        <v>0</v>
      </c>
      <c r="AO4" s="33">
        <f t="shared" si="2"/>
        <v>0</v>
      </c>
      <c r="AP4" s="46">
        <v>0</v>
      </c>
      <c r="AQ4" s="34">
        <v>0.1</v>
      </c>
      <c r="AR4" s="33">
        <f t="shared" si="3"/>
        <v>0.26</v>
      </c>
      <c r="AS4" s="46">
        <v>0</v>
      </c>
      <c r="AT4" s="34">
        <v>0</v>
      </c>
      <c r="AU4" s="33">
        <f t="shared" ref="AU4:AU7" si="20">IF(ISERROR(AY4*AT4),"",AY4*AT4)</f>
        <v>0</v>
      </c>
      <c r="AV4" s="33">
        <f t="shared" si="5"/>
        <v>0.28999999999999998</v>
      </c>
      <c r="AW4" s="33">
        <f t="shared" si="6"/>
        <v>1.1499999999999999</v>
      </c>
      <c r="AX4" s="35">
        <f t="shared" ref="AX4:AX7" si="21">IF(ISERROR((AY4-AW4)/AY4),"",(AY4-AW4)/AY4)</f>
        <v>0.56269999999999998</v>
      </c>
      <c r="AY4" s="31">
        <v>2.63</v>
      </c>
      <c r="AZ4" s="47">
        <v>10</v>
      </c>
      <c r="BA4" s="35">
        <f t="shared" ref="BA4:BA7" si="22">IF(ISERROR((AZ4-BF4)/AZ4),"",(AZ4-BF4)/AZ4)</f>
        <v>0.73699999999999999</v>
      </c>
      <c r="BB4" s="31">
        <v>2.63</v>
      </c>
      <c r="BC4" s="65">
        <v>252</v>
      </c>
      <c r="BD4" s="33">
        <f t="shared" ref="BD4:BD7" si="23">IF(ISERROR(AW4*BC4),"",AW4*BC4)</f>
        <v>289.8</v>
      </c>
      <c r="BE4" s="33">
        <f t="shared" ref="BE4:BE7" si="24">IF(ISERROR(AY4*BC4),"",AY4*BC4)</f>
        <v>662.76</v>
      </c>
      <c r="BF4" s="31">
        <v>2.63</v>
      </c>
      <c r="BG4" s="33">
        <f>IF(ISERROR(BC4*BF4),"",BC4*BF4)</f>
        <v>662.76</v>
      </c>
      <c r="BH4" s="33">
        <f t="shared" ref="BH4:BH7" si="25">IF(ISERROR(AY4*BC4*0.1),"",AY4*BC4*0.1)</f>
        <v>66.28</v>
      </c>
      <c r="BI4" s="33">
        <f t="shared" ref="BI4:BI7" si="26">IF(ISERROR(AZ4*BC4),"",AZ4*BC4)</f>
        <v>2520</v>
      </c>
    </row>
    <row r="5" spans="1:61" customFormat="1" ht="59.25" customHeight="1" x14ac:dyDescent="0.25">
      <c r="A5" s="29">
        <v>4</v>
      </c>
      <c r="B5" s="68"/>
      <c r="C5" s="1"/>
      <c r="D5" s="1" t="s">
        <v>4</v>
      </c>
      <c r="E5" s="1" t="s">
        <v>5</v>
      </c>
      <c r="F5" s="1" t="s">
        <v>38</v>
      </c>
      <c r="G5" s="44"/>
      <c r="H5" s="57" t="s">
        <v>67</v>
      </c>
      <c r="I5" s="55" t="s">
        <v>58</v>
      </c>
      <c r="J5" s="56" t="s">
        <v>59</v>
      </c>
      <c r="K5" s="54" t="s">
        <v>57</v>
      </c>
      <c r="L5" s="56" t="s">
        <v>61</v>
      </c>
      <c r="M5" s="59" t="s">
        <v>78</v>
      </c>
      <c r="N5" s="60"/>
      <c r="O5" s="28"/>
      <c r="P5" s="63" t="s">
        <v>106</v>
      </c>
      <c r="Q5" s="64" t="s">
        <v>86</v>
      </c>
      <c r="R5" s="1" t="s">
        <v>6</v>
      </c>
      <c r="S5" s="53"/>
      <c r="T5" s="30">
        <v>6.65</v>
      </c>
      <c r="U5" s="1" t="s">
        <v>3</v>
      </c>
      <c r="V5" s="62">
        <v>47</v>
      </c>
      <c r="W5" s="62">
        <v>34</v>
      </c>
      <c r="X5" s="62">
        <v>23</v>
      </c>
      <c r="Y5" s="58">
        <v>2</v>
      </c>
      <c r="Z5" s="39">
        <v>3</v>
      </c>
      <c r="AA5" s="49">
        <f t="shared" ref="AA5" si="27">IF(V5="","",V5*W5*X5/1000000)</f>
        <v>3.6999999999999998E-2</v>
      </c>
      <c r="AB5" s="36">
        <v>64</v>
      </c>
      <c r="AC5" s="32">
        <f t="shared" ref="AC5" si="28">IF(AB5="","",AB5/AA5)</f>
        <v>1730</v>
      </c>
      <c r="AD5" s="37">
        <v>4950</v>
      </c>
      <c r="AE5" s="33">
        <f t="shared" ref="AE5" si="29">IF(ISERROR(AD5/AC5/Z5),"",AD5/AC5/Z5)</f>
        <v>0.95</v>
      </c>
      <c r="AF5" s="45" t="s">
        <v>39</v>
      </c>
      <c r="AG5" s="38">
        <f t="shared" si="16"/>
        <v>0.59099999999999997</v>
      </c>
      <c r="AH5" s="33">
        <f t="shared" si="17"/>
        <v>3.93</v>
      </c>
      <c r="AI5" s="33">
        <f t="shared" si="18"/>
        <v>11.53</v>
      </c>
      <c r="AJ5" s="34">
        <v>0.01</v>
      </c>
      <c r="AK5" s="33">
        <f t="shared" si="0"/>
        <v>0.19</v>
      </c>
      <c r="AL5" s="34">
        <v>0</v>
      </c>
      <c r="AM5" s="33">
        <f t="shared" si="1"/>
        <v>0</v>
      </c>
      <c r="AN5" s="34">
        <v>0</v>
      </c>
      <c r="AO5" s="33">
        <f t="shared" si="2"/>
        <v>0</v>
      </c>
      <c r="AP5" s="46">
        <v>0</v>
      </c>
      <c r="AQ5" s="34">
        <v>0.1</v>
      </c>
      <c r="AR5" s="33">
        <f t="shared" si="3"/>
        <v>1.88</v>
      </c>
      <c r="AS5" s="46">
        <v>0</v>
      </c>
      <c r="AT5" s="34">
        <v>0</v>
      </c>
      <c r="AU5" s="33">
        <f t="shared" si="20"/>
        <v>0</v>
      </c>
      <c r="AV5" s="33">
        <f t="shared" si="5"/>
        <v>2.0699999999999998</v>
      </c>
      <c r="AW5" s="33">
        <f t="shared" si="6"/>
        <v>13.6</v>
      </c>
      <c r="AX5" s="35">
        <f t="shared" si="21"/>
        <v>0.2747</v>
      </c>
      <c r="AY5" s="31">
        <v>18.75</v>
      </c>
      <c r="AZ5" s="47">
        <v>46</v>
      </c>
      <c r="BA5" s="35">
        <f t="shared" si="22"/>
        <v>0.59240000000000004</v>
      </c>
      <c r="BB5" s="31">
        <v>18.75</v>
      </c>
      <c r="BC5" s="65">
        <v>201</v>
      </c>
      <c r="BD5" s="33">
        <f t="shared" si="23"/>
        <v>2733.6</v>
      </c>
      <c r="BE5" s="33">
        <f t="shared" si="24"/>
        <v>3768.75</v>
      </c>
      <c r="BF5" s="31">
        <v>18.75</v>
      </c>
      <c r="BG5" s="33">
        <f t="shared" ref="BG5" si="30">IF(ISERROR(BC5*BF5),"",BC5*BF5)</f>
        <v>3768.75</v>
      </c>
      <c r="BH5" s="33">
        <f t="shared" si="25"/>
        <v>376.88</v>
      </c>
      <c r="BI5" s="33">
        <f t="shared" si="26"/>
        <v>9246</v>
      </c>
    </row>
    <row r="6" spans="1:61" customFormat="1" ht="59.25" customHeight="1" x14ac:dyDescent="0.25">
      <c r="A6" s="29">
        <v>5</v>
      </c>
      <c r="B6" s="66"/>
      <c r="C6" s="1"/>
      <c r="D6" s="1" t="s">
        <v>4</v>
      </c>
      <c r="E6" s="1" t="s">
        <v>5</v>
      </c>
      <c r="F6" s="1" t="s">
        <v>38</v>
      </c>
      <c r="G6" s="44"/>
      <c r="H6" s="57" t="s">
        <v>64</v>
      </c>
      <c r="I6" s="55" t="s">
        <v>58</v>
      </c>
      <c r="J6" s="56" t="s">
        <v>59</v>
      </c>
      <c r="K6" s="54" t="s">
        <v>57</v>
      </c>
      <c r="L6" s="56" t="s">
        <v>60</v>
      </c>
      <c r="M6" s="59" t="s">
        <v>79</v>
      </c>
      <c r="N6" s="60"/>
      <c r="O6" s="28"/>
      <c r="P6" s="63" t="s">
        <v>107</v>
      </c>
      <c r="Q6" s="64" t="s">
        <v>87</v>
      </c>
      <c r="R6" s="1" t="s">
        <v>6</v>
      </c>
      <c r="S6" s="53"/>
      <c r="T6" s="30">
        <v>4.0999999999999996</v>
      </c>
      <c r="U6" s="1" t="s">
        <v>3</v>
      </c>
      <c r="V6" s="62">
        <v>37</v>
      </c>
      <c r="W6" s="62">
        <v>27</v>
      </c>
      <c r="X6" s="62">
        <v>22</v>
      </c>
      <c r="Y6" s="58">
        <v>2</v>
      </c>
      <c r="Z6" s="39">
        <v>3</v>
      </c>
      <c r="AA6" s="49">
        <f>IF(V6="","",V6*W6*X6/1000000)</f>
        <v>2.1999999999999999E-2</v>
      </c>
      <c r="AB6" s="36">
        <v>64</v>
      </c>
      <c r="AC6" s="32">
        <f>IF(AB6="","",AB6/AA6)</f>
        <v>2909</v>
      </c>
      <c r="AD6" s="37">
        <v>4950</v>
      </c>
      <c r="AE6" s="33">
        <f>IF(ISERROR(AD6/AC6/Z6),"",AD6/AC6/Z6)</f>
        <v>0.56999999999999995</v>
      </c>
      <c r="AF6" s="45" t="s">
        <v>39</v>
      </c>
      <c r="AG6" s="38">
        <f>9.1%+50%</f>
        <v>0.59099999999999997</v>
      </c>
      <c r="AH6" s="33">
        <f>IF(ISERROR(T6*AG6),"",T6*AG6)</f>
        <v>2.42</v>
      </c>
      <c r="AI6" s="33">
        <f>IF(ISERROR(T6+AE6+AH6),"",T6+AE6+AH6)</f>
        <v>7.09</v>
      </c>
      <c r="AJ6" s="34">
        <v>0.01</v>
      </c>
      <c r="AK6" s="33">
        <f t="shared" ref="AK6:AK17" si="31">IF(ISERROR(AY6*AJ6),"",AY6*AJ6)</f>
        <v>0.12</v>
      </c>
      <c r="AL6" s="34">
        <v>0</v>
      </c>
      <c r="AM6" s="33">
        <f t="shared" ref="AM6:AM17" si="32">IF(ISERROR(AY6*AL6),"",AY6*AL6)</f>
        <v>0</v>
      </c>
      <c r="AN6" s="34">
        <v>0</v>
      </c>
      <c r="AO6" s="33">
        <f t="shared" ref="AO6:AO17" si="33">IF(ISERROR(AY6*AN6),"",AY6*AN6)</f>
        <v>0</v>
      </c>
      <c r="AP6" s="46">
        <v>0</v>
      </c>
      <c r="AQ6" s="34">
        <v>0.1</v>
      </c>
      <c r="AR6" s="33">
        <f t="shared" ref="AR6:AR17" si="34">IF(ISERROR(AY6*AQ6),"",AY6*AQ6)</f>
        <v>1.2</v>
      </c>
      <c r="AS6" s="46">
        <v>0</v>
      </c>
      <c r="AT6" s="34">
        <v>0</v>
      </c>
      <c r="AU6" s="33">
        <f t="shared" si="20"/>
        <v>0</v>
      </c>
      <c r="AV6" s="33">
        <f t="shared" ref="AV6:AV17" si="35">IF(ISERROR(AK6+AM6+AO6+AR6+AU6),"",AK6+AM6+AO6+AR6+AU6)</f>
        <v>1.32</v>
      </c>
      <c r="AW6" s="33">
        <f t="shared" ref="AW6:AW17" si="36">IF(ISERROR(AI6+AV6),"",AI6+AV6)</f>
        <v>8.41</v>
      </c>
      <c r="AX6" s="35">
        <f t="shared" si="21"/>
        <v>0.29920000000000002</v>
      </c>
      <c r="AY6" s="31">
        <v>12</v>
      </c>
      <c r="AZ6" s="47">
        <v>30</v>
      </c>
      <c r="BA6" s="35">
        <f t="shared" si="22"/>
        <v>0.6</v>
      </c>
      <c r="BB6" s="31">
        <v>12</v>
      </c>
      <c r="BC6" s="65">
        <v>300</v>
      </c>
      <c r="BD6" s="33">
        <f t="shared" si="23"/>
        <v>2523</v>
      </c>
      <c r="BE6" s="33">
        <f t="shared" si="24"/>
        <v>3600</v>
      </c>
      <c r="BF6" s="31">
        <v>12</v>
      </c>
      <c r="BG6" s="33">
        <f>IF(ISERROR(BC6*BF6),"",BC6*BF6)</f>
        <v>3600</v>
      </c>
      <c r="BH6" s="33">
        <f t="shared" si="25"/>
        <v>360</v>
      </c>
      <c r="BI6" s="33">
        <f t="shared" si="26"/>
        <v>9000</v>
      </c>
    </row>
    <row r="7" spans="1:61" customFormat="1" ht="59.25" customHeight="1" x14ac:dyDescent="0.25">
      <c r="A7" s="29">
        <v>6</v>
      </c>
      <c r="B7" s="67"/>
      <c r="C7" s="1"/>
      <c r="D7" s="1" t="s">
        <v>4</v>
      </c>
      <c r="E7" s="1" t="s">
        <v>5</v>
      </c>
      <c r="F7" s="1" t="s">
        <v>38</v>
      </c>
      <c r="G7" s="44"/>
      <c r="H7" s="57" t="s">
        <v>65</v>
      </c>
      <c r="I7" s="55" t="s">
        <v>58</v>
      </c>
      <c r="J7" s="56" t="s">
        <v>59</v>
      </c>
      <c r="K7" s="54" t="s">
        <v>57</v>
      </c>
      <c r="L7" s="56" t="s">
        <v>62</v>
      </c>
      <c r="M7" s="59" t="s">
        <v>79</v>
      </c>
      <c r="N7" s="61"/>
      <c r="O7" s="28"/>
      <c r="P7" s="63" t="s">
        <v>108</v>
      </c>
      <c r="Q7" s="64" t="s">
        <v>88</v>
      </c>
      <c r="R7" s="1" t="s">
        <v>6</v>
      </c>
      <c r="S7" s="53"/>
      <c r="T7" s="30">
        <v>1.55</v>
      </c>
      <c r="U7" s="1" t="s">
        <v>3</v>
      </c>
      <c r="V7" s="62">
        <v>27</v>
      </c>
      <c r="W7" s="62">
        <v>21</v>
      </c>
      <c r="X7" s="62">
        <v>29</v>
      </c>
      <c r="Y7" s="58">
        <v>2</v>
      </c>
      <c r="Z7" s="39">
        <v>6</v>
      </c>
      <c r="AA7" s="49">
        <f t="shared" ref="AA7" si="37">IF(V7="","",V7*W7*X7/1000000)</f>
        <v>1.6E-2</v>
      </c>
      <c r="AB7" s="36">
        <v>64</v>
      </c>
      <c r="AC7" s="32">
        <f t="shared" ref="AC7" si="38">IF(AB7="","",AB7/AA7)</f>
        <v>4000</v>
      </c>
      <c r="AD7" s="37">
        <v>4950</v>
      </c>
      <c r="AE7" s="33">
        <f t="shared" ref="AE7" si="39">IF(ISERROR(AD7/AC7/Z7),"",AD7/AC7/Z7)</f>
        <v>0.21</v>
      </c>
      <c r="AF7" s="45" t="s">
        <v>39</v>
      </c>
      <c r="AG7" s="38">
        <f t="shared" si="16"/>
        <v>0.59099999999999997</v>
      </c>
      <c r="AH7" s="33">
        <f t="shared" ref="AH7:AH9" si="40">IF(ISERROR(T7*AG7),"",T7*AG7)</f>
        <v>0.92</v>
      </c>
      <c r="AI7" s="33">
        <f t="shared" ref="AI7:AI9" si="41">IF(ISERROR(T7+AE7+AH7),"",T7+AE7+AH7)</f>
        <v>2.68</v>
      </c>
      <c r="AJ7" s="34">
        <v>0.01</v>
      </c>
      <c r="AK7" s="33">
        <f t="shared" si="31"/>
        <v>0.05</v>
      </c>
      <c r="AL7" s="34">
        <v>0</v>
      </c>
      <c r="AM7" s="33">
        <f t="shared" si="32"/>
        <v>0</v>
      </c>
      <c r="AN7" s="34">
        <v>0</v>
      </c>
      <c r="AO7" s="33">
        <f t="shared" si="33"/>
        <v>0</v>
      </c>
      <c r="AP7" s="46">
        <v>0</v>
      </c>
      <c r="AQ7" s="34">
        <v>0.1</v>
      </c>
      <c r="AR7" s="33">
        <f t="shared" si="34"/>
        <v>0.49</v>
      </c>
      <c r="AS7" s="46">
        <v>0</v>
      </c>
      <c r="AT7" s="34">
        <v>0</v>
      </c>
      <c r="AU7" s="33">
        <f t="shared" si="20"/>
        <v>0</v>
      </c>
      <c r="AV7" s="33">
        <f t="shared" si="35"/>
        <v>0.54</v>
      </c>
      <c r="AW7" s="33">
        <f t="shared" si="36"/>
        <v>3.22</v>
      </c>
      <c r="AX7" s="35">
        <f t="shared" si="21"/>
        <v>0.3402</v>
      </c>
      <c r="AY7" s="31">
        <v>4.88</v>
      </c>
      <c r="AZ7" s="47">
        <v>18</v>
      </c>
      <c r="BA7" s="35">
        <f t="shared" si="22"/>
        <v>0.72889999999999999</v>
      </c>
      <c r="BB7" s="31">
        <v>4.88</v>
      </c>
      <c r="BC7" s="65">
        <v>204</v>
      </c>
      <c r="BD7" s="33">
        <f t="shared" si="23"/>
        <v>656.88</v>
      </c>
      <c r="BE7" s="33">
        <f t="shared" si="24"/>
        <v>995.52</v>
      </c>
      <c r="BF7" s="31">
        <v>4.88</v>
      </c>
      <c r="BG7" s="33">
        <f t="shared" ref="BG7" si="42">IF(ISERROR(BC7*BF7),"",BC7*BF7)</f>
        <v>995.52</v>
      </c>
      <c r="BH7" s="33">
        <f t="shared" si="25"/>
        <v>99.55</v>
      </c>
      <c r="BI7" s="33">
        <f t="shared" si="26"/>
        <v>3672</v>
      </c>
    </row>
    <row r="8" spans="1:61" customFormat="1" ht="59.25" customHeight="1" x14ac:dyDescent="0.25">
      <c r="A8" s="29">
        <v>7</v>
      </c>
      <c r="B8" s="67"/>
      <c r="C8" s="1"/>
      <c r="D8" s="1" t="s">
        <v>4</v>
      </c>
      <c r="E8" s="1" t="s">
        <v>5</v>
      </c>
      <c r="F8" s="1" t="s">
        <v>38</v>
      </c>
      <c r="G8" s="44"/>
      <c r="H8" s="57" t="s">
        <v>66</v>
      </c>
      <c r="I8" s="55" t="s">
        <v>58</v>
      </c>
      <c r="J8" s="56" t="s">
        <v>59</v>
      </c>
      <c r="K8" s="54" t="s">
        <v>57</v>
      </c>
      <c r="L8" s="56" t="s">
        <v>63</v>
      </c>
      <c r="M8" s="59" t="s">
        <v>79</v>
      </c>
      <c r="N8" s="61"/>
      <c r="O8" s="28"/>
      <c r="P8" s="63" t="s">
        <v>109</v>
      </c>
      <c r="Q8" s="64" t="s">
        <v>89</v>
      </c>
      <c r="R8" s="1" t="s">
        <v>6</v>
      </c>
      <c r="S8" s="53"/>
      <c r="T8" s="30">
        <v>0.5</v>
      </c>
      <c r="U8" s="1" t="s">
        <v>3</v>
      </c>
      <c r="V8" s="62">
        <v>18</v>
      </c>
      <c r="W8" s="62">
        <v>18</v>
      </c>
      <c r="X8" s="62">
        <v>16</v>
      </c>
      <c r="Y8" s="58">
        <v>2</v>
      </c>
      <c r="Z8" s="39">
        <v>6</v>
      </c>
      <c r="AA8" s="49">
        <f>IF(V8="","",V8*W8*X8/1000000)</f>
        <v>5.0000000000000001E-3</v>
      </c>
      <c r="AB8" s="36">
        <v>64</v>
      </c>
      <c r="AC8" s="32">
        <f>IF(AB8="","",AB8/AA8)</f>
        <v>12800</v>
      </c>
      <c r="AD8" s="37">
        <v>4950</v>
      </c>
      <c r="AE8" s="33">
        <f>IF(ISERROR(AD8/AC8/Z8),"",AD8/AC8/Z8)</f>
        <v>0.06</v>
      </c>
      <c r="AF8" s="45" t="s">
        <v>39</v>
      </c>
      <c r="AG8" s="38">
        <f t="shared" si="16"/>
        <v>0.59099999999999997</v>
      </c>
      <c r="AH8" s="33">
        <f t="shared" si="40"/>
        <v>0.3</v>
      </c>
      <c r="AI8" s="33">
        <f t="shared" si="41"/>
        <v>0.86</v>
      </c>
      <c r="AJ8" s="34">
        <v>0.01</v>
      </c>
      <c r="AK8" s="33">
        <f t="shared" si="31"/>
        <v>0.03</v>
      </c>
      <c r="AL8" s="34">
        <v>0</v>
      </c>
      <c r="AM8" s="33">
        <f t="shared" si="32"/>
        <v>0</v>
      </c>
      <c r="AN8" s="34">
        <v>0</v>
      </c>
      <c r="AO8" s="33">
        <f t="shared" si="33"/>
        <v>0</v>
      </c>
      <c r="AP8" s="46">
        <v>0</v>
      </c>
      <c r="AQ8" s="34">
        <v>0.1</v>
      </c>
      <c r="AR8" s="33">
        <f t="shared" si="34"/>
        <v>0.26</v>
      </c>
      <c r="AS8" s="46">
        <v>0</v>
      </c>
      <c r="AT8" s="34">
        <v>0</v>
      </c>
      <c r="AU8" s="33">
        <f t="shared" ref="AU8:AU17" si="43">IF(ISERROR(AY8*AT8),"",AY8*AT8)</f>
        <v>0</v>
      </c>
      <c r="AV8" s="33">
        <f t="shared" si="35"/>
        <v>0.28999999999999998</v>
      </c>
      <c r="AW8" s="33">
        <f t="shared" si="36"/>
        <v>1.1499999999999999</v>
      </c>
      <c r="AX8" s="35">
        <f t="shared" ref="AX8:AX17" si="44">IF(ISERROR((AY8-AW8)/AY8),"",(AY8-AW8)/AY8)</f>
        <v>0.56269999999999998</v>
      </c>
      <c r="AY8" s="31">
        <v>2.63</v>
      </c>
      <c r="AZ8" s="47">
        <v>10</v>
      </c>
      <c r="BA8" s="35">
        <f t="shared" ref="BA8:BA17" si="45">IF(ISERROR((AZ8-BF8)/AZ8),"",(AZ8-BF8)/AZ8)</f>
        <v>0.73699999999999999</v>
      </c>
      <c r="BB8" s="31">
        <v>2.63</v>
      </c>
      <c r="BC8" s="65">
        <v>150</v>
      </c>
      <c r="BD8" s="33">
        <f t="shared" ref="BD8:BD17" si="46">IF(ISERROR(AW8*BC8),"",AW8*BC8)</f>
        <v>172.5</v>
      </c>
      <c r="BE8" s="33">
        <f t="shared" ref="BE8:BE17" si="47">IF(ISERROR(AY8*BC8),"",AY8*BC8)</f>
        <v>394.5</v>
      </c>
      <c r="BF8" s="31">
        <v>2.63</v>
      </c>
      <c r="BG8" s="33">
        <f>IF(ISERROR(BC8*BF8),"",BC8*BF8)</f>
        <v>394.5</v>
      </c>
      <c r="BH8" s="33">
        <f t="shared" ref="BH8:BH17" si="48">IF(ISERROR(AY8*BC8*0.1),"",AY8*BC8*0.1)</f>
        <v>39.450000000000003</v>
      </c>
      <c r="BI8" s="33">
        <f t="shared" ref="BI8:BI17" si="49">IF(ISERROR(AZ8*BC8),"",AZ8*BC8)</f>
        <v>1500</v>
      </c>
    </row>
    <row r="9" spans="1:61" customFormat="1" ht="59.25" customHeight="1" x14ac:dyDescent="0.25">
      <c r="A9" s="29">
        <v>8</v>
      </c>
      <c r="B9" s="68"/>
      <c r="C9" s="1"/>
      <c r="D9" s="1" t="s">
        <v>4</v>
      </c>
      <c r="E9" s="1" t="s">
        <v>5</v>
      </c>
      <c r="F9" s="1" t="s">
        <v>38</v>
      </c>
      <c r="G9" s="44"/>
      <c r="H9" s="57" t="s">
        <v>67</v>
      </c>
      <c r="I9" s="55" t="s">
        <v>58</v>
      </c>
      <c r="J9" s="56" t="s">
        <v>59</v>
      </c>
      <c r="K9" s="54" t="s">
        <v>57</v>
      </c>
      <c r="L9" s="56" t="s">
        <v>61</v>
      </c>
      <c r="M9" s="59" t="s">
        <v>79</v>
      </c>
      <c r="N9" s="60"/>
      <c r="O9" s="28"/>
      <c r="P9" s="63" t="s">
        <v>110</v>
      </c>
      <c r="Q9" s="64" t="s">
        <v>90</v>
      </c>
      <c r="R9" s="1" t="s">
        <v>6</v>
      </c>
      <c r="S9" s="53"/>
      <c r="T9" s="30">
        <v>6.65</v>
      </c>
      <c r="U9" s="1" t="s">
        <v>3</v>
      </c>
      <c r="V9" s="62">
        <v>47</v>
      </c>
      <c r="W9" s="62">
        <v>34</v>
      </c>
      <c r="X9" s="62">
        <v>23</v>
      </c>
      <c r="Y9" s="58">
        <v>2</v>
      </c>
      <c r="Z9" s="39">
        <v>3</v>
      </c>
      <c r="AA9" s="49">
        <f t="shared" ref="AA9" si="50">IF(V9="","",V9*W9*X9/1000000)</f>
        <v>3.6999999999999998E-2</v>
      </c>
      <c r="AB9" s="36">
        <v>64</v>
      </c>
      <c r="AC9" s="32">
        <f t="shared" ref="AC9" si="51">IF(AB9="","",AB9/AA9)</f>
        <v>1730</v>
      </c>
      <c r="AD9" s="37">
        <v>4950</v>
      </c>
      <c r="AE9" s="33">
        <f t="shared" ref="AE9" si="52">IF(ISERROR(AD9/AC9/Z9),"",AD9/AC9/Z9)</f>
        <v>0.95</v>
      </c>
      <c r="AF9" s="45" t="s">
        <v>39</v>
      </c>
      <c r="AG9" s="38">
        <f t="shared" si="16"/>
        <v>0.59099999999999997</v>
      </c>
      <c r="AH9" s="33">
        <f t="shared" si="40"/>
        <v>3.93</v>
      </c>
      <c r="AI9" s="33">
        <f t="shared" si="41"/>
        <v>11.53</v>
      </c>
      <c r="AJ9" s="34">
        <v>0.01</v>
      </c>
      <c r="AK9" s="33">
        <f t="shared" si="31"/>
        <v>0.19</v>
      </c>
      <c r="AL9" s="34">
        <v>0</v>
      </c>
      <c r="AM9" s="33">
        <f t="shared" si="32"/>
        <v>0</v>
      </c>
      <c r="AN9" s="34">
        <v>0</v>
      </c>
      <c r="AO9" s="33">
        <f t="shared" si="33"/>
        <v>0</v>
      </c>
      <c r="AP9" s="46">
        <v>0</v>
      </c>
      <c r="AQ9" s="34">
        <v>0.1</v>
      </c>
      <c r="AR9" s="33">
        <f t="shared" si="34"/>
        <v>1.88</v>
      </c>
      <c r="AS9" s="46">
        <v>0</v>
      </c>
      <c r="AT9" s="34">
        <v>0</v>
      </c>
      <c r="AU9" s="33">
        <f t="shared" si="43"/>
        <v>0</v>
      </c>
      <c r="AV9" s="33">
        <f t="shared" si="35"/>
        <v>2.0699999999999998</v>
      </c>
      <c r="AW9" s="33">
        <f t="shared" si="36"/>
        <v>13.6</v>
      </c>
      <c r="AX9" s="35">
        <f t="shared" si="44"/>
        <v>0.2747</v>
      </c>
      <c r="AY9" s="31">
        <v>18.75</v>
      </c>
      <c r="AZ9" s="47">
        <v>46</v>
      </c>
      <c r="BA9" s="35">
        <f t="shared" si="45"/>
        <v>0.59240000000000004</v>
      </c>
      <c r="BB9" s="31">
        <v>18.75</v>
      </c>
      <c r="BC9" s="65">
        <v>99</v>
      </c>
      <c r="BD9" s="33">
        <f t="shared" si="46"/>
        <v>1346.4</v>
      </c>
      <c r="BE9" s="33">
        <f t="shared" si="47"/>
        <v>1856.25</v>
      </c>
      <c r="BF9" s="31">
        <v>18.75</v>
      </c>
      <c r="BG9" s="33">
        <f t="shared" ref="BG9" si="53">IF(ISERROR(BC9*BF9),"",BC9*BF9)</f>
        <v>1856.25</v>
      </c>
      <c r="BH9" s="33">
        <f t="shared" si="48"/>
        <v>185.63</v>
      </c>
      <c r="BI9" s="33">
        <f t="shared" si="49"/>
        <v>4554</v>
      </c>
    </row>
    <row r="10" spans="1:61" customFormat="1" ht="59.25" customHeight="1" x14ac:dyDescent="0.25">
      <c r="A10" s="29">
        <v>9</v>
      </c>
      <c r="B10" s="66"/>
      <c r="C10" s="1"/>
      <c r="D10" s="1" t="s">
        <v>4</v>
      </c>
      <c r="E10" s="1" t="s">
        <v>5</v>
      </c>
      <c r="F10" s="1" t="s">
        <v>38</v>
      </c>
      <c r="G10" s="44"/>
      <c r="H10" s="57" t="s">
        <v>64</v>
      </c>
      <c r="I10" s="55" t="s">
        <v>58</v>
      </c>
      <c r="J10" s="56" t="s">
        <v>59</v>
      </c>
      <c r="K10" s="54" t="s">
        <v>57</v>
      </c>
      <c r="L10" s="56" t="s">
        <v>60</v>
      </c>
      <c r="M10" s="59" t="s">
        <v>80</v>
      </c>
      <c r="N10" s="60"/>
      <c r="O10" s="28"/>
      <c r="P10" s="63" t="s">
        <v>111</v>
      </c>
      <c r="Q10" s="64" t="s">
        <v>91</v>
      </c>
      <c r="R10" s="1" t="s">
        <v>6</v>
      </c>
      <c r="S10" s="53"/>
      <c r="T10" s="30">
        <v>4.0999999999999996</v>
      </c>
      <c r="U10" s="1" t="s">
        <v>3</v>
      </c>
      <c r="V10" s="62">
        <v>37</v>
      </c>
      <c r="W10" s="62">
        <v>27</v>
      </c>
      <c r="X10" s="62">
        <v>22</v>
      </c>
      <c r="Y10" s="58">
        <v>2</v>
      </c>
      <c r="Z10" s="39">
        <v>3</v>
      </c>
      <c r="AA10" s="49">
        <f>IF(V10="","",V10*W10*X10/1000000)</f>
        <v>2.1999999999999999E-2</v>
      </c>
      <c r="AB10" s="36">
        <v>64</v>
      </c>
      <c r="AC10" s="32">
        <f>IF(AB10="","",AB10/AA10)</f>
        <v>2909</v>
      </c>
      <c r="AD10" s="37">
        <v>4950</v>
      </c>
      <c r="AE10" s="33">
        <f>IF(ISERROR(AD10/AC10/Z10),"",AD10/AC10/Z10)</f>
        <v>0.56999999999999995</v>
      </c>
      <c r="AF10" s="45" t="s">
        <v>39</v>
      </c>
      <c r="AG10" s="38">
        <f>9.1%+50%</f>
        <v>0.59099999999999997</v>
      </c>
      <c r="AH10" s="33">
        <f>IF(ISERROR(T10*AG10),"",T10*AG10)</f>
        <v>2.42</v>
      </c>
      <c r="AI10" s="33">
        <f>IF(ISERROR(T10+AE10+AH10),"",T10+AE10+AH10)</f>
        <v>7.09</v>
      </c>
      <c r="AJ10" s="34">
        <v>0.01</v>
      </c>
      <c r="AK10" s="33">
        <f t="shared" si="31"/>
        <v>0.12</v>
      </c>
      <c r="AL10" s="34">
        <v>0</v>
      </c>
      <c r="AM10" s="33">
        <f t="shared" si="32"/>
        <v>0</v>
      </c>
      <c r="AN10" s="34">
        <v>0</v>
      </c>
      <c r="AO10" s="33">
        <f t="shared" si="33"/>
        <v>0</v>
      </c>
      <c r="AP10" s="46">
        <v>0</v>
      </c>
      <c r="AQ10" s="34">
        <v>0.1</v>
      </c>
      <c r="AR10" s="33">
        <f t="shared" si="34"/>
        <v>1.2</v>
      </c>
      <c r="AS10" s="46">
        <v>0</v>
      </c>
      <c r="AT10" s="34">
        <v>0</v>
      </c>
      <c r="AU10" s="33">
        <f t="shared" si="43"/>
        <v>0</v>
      </c>
      <c r="AV10" s="33">
        <f t="shared" si="35"/>
        <v>1.32</v>
      </c>
      <c r="AW10" s="33">
        <f t="shared" si="36"/>
        <v>8.41</v>
      </c>
      <c r="AX10" s="35">
        <f t="shared" si="44"/>
        <v>0.29920000000000002</v>
      </c>
      <c r="AY10" s="31">
        <v>12</v>
      </c>
      <c r="AZ10" s="47">
        <v>30</v>
      </c>
      <c r="BA10" s="35">
        <f t="shared" si="45"/>
        <v>0.6</v>
      </c>
      <c r="BB10" s="31">
        <v>12</v>
      </c>
      <c r="BC10" s="65">
        <v>249</v>
      </c>
      <c r="BD10" s="33">
        <f t="shared" si="46"/>
        <v>2094.09</v>
      </c>
      <c r="BE10" s="33">
        <f t="shared" si="47"/>
        <v>2988</v>
      </c>
      <c r="BF10" s="31">
        <v>12</v>
      </c>
      <c r="BG10" s="33">
        <f>IF(ISERROR(BC10*BF10),"",BC10*BF10)</f>
        <v>2988</v>
      </c>
      <c r="BH10" s="33">
        <f t="shared" si="48"/>
        <v>298.8</v>
      </c>
      <c r="BI10" s="33">
        <f t="shared" si="49"/>
        <v>7470</v>
      </c>
    </row>
    <row r="11" spans="1:61" customFormat="1" ht="59.25" customHeight="1" x14ac:dyDescent="0.25">
      <c r="A11" s="29">
        <v>10</v>
      </c>
      <c r="B11" s="67"/>
      <c r="C11" s="1"/>
      <c r="D11" s="1" t="s">
        <v>4</v>
      </c>
      <c r="E11" s="1" t="s">
        <v>5</v>
      </c>
      <c r="F11" s="1" t="s">
        <v>38</v>
      </c>
      <c r="G11" s="44"/>
      <c r="H11" s="57" t="s">
        <v>65</v>
      </c>
      <c r="I11" s="55" t="s">
        <v>58</v>
      </c>
      <c r="J11" s="56" t="s">
        <v>59</v>
      </c>
      <c r="K11" s="54" t="s">
        <v>57</v>
      </c>
      <c r="L11" s="56" t="s">
        <v>62</v>
      </c>
      <c r="M11" s="59" t="s">
        <v>80</v>
      </c>
      <c r="N11" s="61"/>
      <c r="O11" s="28"/>
      <c r="P11" s="63" t="s">
        <v>112</v>
      </c>
      <c r="Q11" s="64" t="s">
        <v>92</v>
      </c>
      <c r="R11" s="1" t="s">
        <v>6</v>
      </c>
      <c r="S11" s="53"/>
      <c r="T11" s="30">
        <v>1.55</v>
      </c>
      <c r="U11" s="1" t="s">
        <v>3</v>
      </c>
      <c r="V11" s="62">
        <v>27</v>
      </c>
      <c r="W11" s="62">
        <v>21</v>
      </c>
      <c r="X11" s="62">
        <v>29</v>
      </c>
      <c r="Y11" s="58">
        <v>2</v>
      </c>
      <c r="Z11" s="39">
        <v>6</v>
      </c>
      <c r="AA11" s="49">
        <f t="shared" ref="AA11" si="54">IF(V11="","",V11*W11*X11/1000000)</f>
        <v>1.6E-2</v>
      </c>
      <c r="AB11" s="36">
        <v>64</v>
      </c>
      <c r="AC11" s="32">
        <f t="shared" ref="AC11" si="55">IF(AB11="","",AB11/AA11)</f>
        <v>4000</v>
      </c>
      <c r="AD11" s="37">
        <v>4950</v>
      </c>
      <c r="AE11" s="33">
        <f t="shared" ref="AE11" si="56">IF(ISERROR(AD11/AC11/Z11),"",AD11/AC11/Z11)</f>
        <v>0.21</v>
      </c>
      <c r="AF11" s="45" t="s">
        <v>39</v>
      </c>
      <c r="AG11" s="38">
        <f t="shared" si="16"/>
        <v>0.59099999999999997</v>
      </c>
      <c r="AH11" s="33">
        <f t="shared" ref="AH11:AH13" si="57">IF(ISERROR(T11*AG11),"",T11*AG11)</f>
        <v>0.92</v>
      </c>
      <c r="AI11" s="33">
        <f t="shared" ref="AI11:AI13" si="58">IF(ISERROR(T11+AE11+AH11),"",T11+AE11+AH11)</f>
        <v>2.68</v>
      </c>
      <c r="AJ11" s="34">
        <v>0.01</v>
      </c>
      <c r="AK11" s="33">
        <f t="shared" si="31"/>
        <v>0.05</v>
      </c>
      <c r="AL11" s="34">
        <v>0</v>
      </c>
      <c r="AM11" s="33">
        <f t="shared" si="32"/>
        <v>0</v>
      </c>
      <c r="AN11" s="34">
        <v>0</v>
      </c>
      <c r="AO11" s="33">
        <f t="shared" si="33"/>
        <v>0</v>
      </c>
      <c r="AP11" s="46">
        <v>0</v>
      </c>
      <c r="AQ11" s="34">
        <v>0.1</v>
      </c>
      <c r="AR11" s="33">
        <f t="shared" si="34"/>
        <v>0.49</v>
      </c>
      <c r="AS11" s="46">
        <v>0</v>
      </c>
      <c r="AT11" s="34">
        <v>0</v>
      </c>
      <c r="AU11" s="33">
        <f t="shared" si="43"/>
        <v>0</v>
      </c>
      <c r="AV11" s="33">
        <f t="shared" si="35"/>
        <v>0.54</v>
      </c>
      <c r="AW11" s="33">
        <f t="shared" si="36"/>
        <v>3.22</v>
      </c>
      <c r="AX11" s="35">
        <f t="shared" si="44"/>
        <v>0.3402</v>
      </c>
      <c r="AY11" s="31">
        <v>4.88</v>
      </c>
      <c r="AZ11" s="47">
        <v>18</v>
      </c>
      <c r="BA11" s="35">
        <f t="shared" si="45"/>
        <v>0.72889999999999999</v>
      </c>
      <c r="BB11" s="31">
        <v>4.88</v>
      </c>
      <c r="BC11" s="65">
        <v>168</v>
      </c>
      <c r="BD11" s="33">
        <f t="shared" si="46"/>
        <v>540.96</v>
      </c>
      <c r="BE11" s="33">
        <f t="shared" si="47"/>
        <v>819.84</v>
      </c>
      <c r="BF11" s="31">
        <v>4.88</v>
      </c>
      <c r="BG11" s="33">
        <f t="shared" ref="BG11" si="59">IF(ISERROR(BC11*BF11),"",BC11*BF11)</f>
        <v>819.84</v>
      </c>
      <c r="BH11" s="33">
        <f t="shared" si="48"/>
        <v>81.98</v>
      </c>
      <c r="BI11" s="33">
        <f t="shared" si="49"/>
        <v>3024</v>
      </c>
    </row>
    <row r="12" spans="1:61" customFormat="1" ht="59.25" customHeight="1" x14ac:dyDescent="0.25">
      <c r="A12" s="29">
        <v>11</v>
      </c>
      <c r="B12" s="67"/>
      <c r="C12" s="1"/>
      <c r="D12" s="1" t="s">
        <v>4</v>
      </c>
      <c r="E12" s="1" t="s">
        <v>5</v>
      </c>
      <c r="F12" s="1" t="s">
        <v>38</v>
      </c>
      <c r="G12" s="44"/>
      <c r="H12" s="57" t="s">
        <v>66</v>
      </c>
      <c r="I12" s="55" t="s">
        <v>58</v>
      </c>
      <c r="J12" s="56" t="s">
        <v>59</v>
      </c>
      <c r="K12" s="54" t="s">
        <v>57</v>
      </c>
      <c r="L12" s="56" t="s">
        <v>63</v>
      </c>
      <c r="M12" s="59" t="s">
        <v>80</v>
      </c>
      <c r="N12" s="61"/>
      <c r="O12" s="28"/>
      <c r="P12" s="63" t="s">
        <v>113</v>
      </c>
      <c r="Q12" s="64" t="s">
        <v>93</v>
      </c>
      <c r="R12" s="1" t="s">
        <v>6</v>
      </c>
      <c r="S12" s="53"/>
      <c r="T12" s="30">
        <v>0.5</v>
      </c>
      <c r="U12" s="1" t="s">
        <v>3</v>
      </c>
      <c r="V12" s="62">
        <v>18</v>
      </c>
      <c r="W12" s="62">
        <v>18</v>
      </c>
      <c r="X12" s="62">
        <v>16</v>
      </c>
      <c r="Y12" s="58">
        <v>2</v>
      </c>
      <c r="Z12" s="39">
        <v>6</v>
      </c>
      <c r="AA12" s="49">
        <f>IF(V12="","",V12*W12*X12/1000000)</f>
        <v>5.0000000000000001E-3</v>
      </c>
      <c r="AB12" s="36">
        <v>64</v>
      </c>
      <c r="AC12" s="32">
        <f>IF(AB12="","",AB12/AA12)</f>
        <v>12800</v>
      </c>
      <c r="AD12" s="37">
        <v>4950</v>
      </c>
      <c r="AE12" s="33">
        <f>IF(ISERROR(AD12/AC12/Z12),"",AD12/AC12/Z12)</f>
        <v>0.06</v>
      </c>
      <c r="AF12" s="45" t="s">
        <v>39</v>
      </c>
      <c r="AG12" s="38">
        <f t="shared" si="16"/>
        <v>0.59099999999999997</v>
      </c>
      <c r="AH12" s="33">
        <f t="shared" si="57"/>
        <v>0.3</v>
      </c>
      <c r="AI12" s="33">
        <f t="shared" si="58"/>
        <v>0.86</v>
      </c>
      <c r="AJ12" s="34">
        <v>0.01</v>
      </c>
      <c r="AK12" s="33">
        <f t="shared" si="31"/>
        <v>0.03</v>
      </c>
      <c r="AL12" s="34">
        <v>0</v>
      </c>
      <c r="AM12" s="33">
        <f t="shared" si="32"/>
        <v>0</v>
      </c>
      <c r="AN12" s="34">
        <v>0</v>
      </c>
      <c r="AO12" s="33">
        <f t="shared" si="33"/>
        <v>0</v>
      </c>
      <c r="AP12" s="46">
        <v>0</v>
      </c>
      <c r="AQ12" s="34">
        <v>0.1</v>
      </c>
      <c r="AR12" s="33">
        <f t="shared" si="34"/>
        <v>0.26</v>
      </c>
      <c r="AS12" s="46">
        <v>0</v>
      </c>
      <c r="AT12" s="34">
        <v>0</v>
      </c>
      <c r="AU12" s="33">
        <f t="shared" si="43"/>
        <v>0</v>
      </c>
      <c r="AV12" s="33">
        <f t="shared" si="35"/>
        <v>0.28999999999999998</v>
      </c>
      <c r="AW12" s="33">
        <f t="shared" si="36"/>
        <v>1.1499999999999999</v>
      </c>
      <c r="AX12" s="35">
        <f t="shared" si="44"/>
        <v>0.56269999999999998</v>
      </c>
      <c r="AY12" s="31">
        <v>2.63</v>
      </c>
      <c r="AZ12" s="47">
        <v>10</v>
      </c>
      <c r="BA12" s="35">
        <f t="shared" si="45"/>
        <v>0.73699999999999999</v>
      </c>
      <c r="BB12" s="31">
        <v>2.63</v>
      </c>
      <c r="BC12" s="65">
        <v>126</v>
      </c>
      <c r="BD12" s="33">
        <f t="shared" si="46"/>
        <v>144.9</v>
      </c>
      <c r="BE12" s="33">
        <f t="shared" si="47"/>
        <v>331.38</v>
      </c>
      <c r="BF12" s="31">
        <v>2.63</v>
      </c>
      <c r="BG12" s="33">
        <f>IF(ISERROR(BC12*BF12),"",BC12*BF12)</f>
        <v>331.38</v>
      </c>
      <c r="BH12" s="33">
        <f t="shared" si="48"/>
        <v>33.14</v>
      </c>
      <c r="BI12" s="33">
        <f t="shared" si="49"/>
        <v>1260</v>
      </c>
    </row>
    <row r="13" spans="1:61" customFormat="1" ht="59.25" customHeight="1" x14ac:dyDescent="0.25">
      <c r="A13" s="29">
        <v>12</v>
      </c>
      <c r="B13" s="68"/>
      <c r="C13" s="1"/>
      <c r="D13" s="1" t="s">
        <v>4</v>
      </c>
      <c r="E13" s="1" t="s">
        <v>5</v>
      </c>
      <c r="F13" s="1" t="s">
        <v>38</v>
      </c>
      <c r="G13" s="44"/>
      <c r="H13" s="57" t="s">
        <v>67</v>
      </c>
      <c r="I13" s="55" t="s">
        <v>58</v>
      </c>
      <c r="J13" s="56" t="s">
        <v>59</v>
      </c>
      <c r="K13" s="54" t="s">
        <v>57</v>
      </c>
      <c r="L13" s="56" t="s">
        <v>61</v>
      </c>
      <c r="M13" s="59" t="s">
        <v>80</v>
      </c>
      <c r="N13" s="60"/>
      <c r="O13" s="28"/>
      <c r="P13" s="63" t="s">
        <v>114</v>
      </c>
      <c r="Q13" s="64" t="s">
        <v>94</v>
      </c>
      <c r="R13" s="1" t="s">
        <v>6</v>
      </c>
      <c r="S13" s="53"/>
      <c r="T13" s="30">
        <v>6.65</v>
      </c>
      <c r="U13" s="1" t="s">
        <v>3</v>
      </c>
      <c r="V13" s="62">
        <v>47</v>
      </c>
      <c r="W13" s="62">
        <v>34</v>
      </c>
      <c r="X13" s="62">
        <v>23</v>
      </c>
      <c r="Y13" s="58">
        <v>2</v>
      </c>
      <c r="Z13" s="39">
        <v>3</v>
      </c>
      <c r="AA13" s="49">
        <f t="shared" ref="AA13" si="60">IF(V13="","",V13*W13*X13/1000000)</f>
        <v>3.6999999999999998E-2</v>
      </c>
      <c r="AB13" s="36">
        <v>64</v>
      </c>
      <c r="AC13" s="32">
        <f t="shared" ref="AC13" si="61">IF(AB13="","",AB13/AA13)</f>
        <v>1730</v>
      </c>
      <c r="AD13" s="37">
        <v>4950</v>
      </c>
      <c r="AE13" s="33">
        <f t="shared" ref="AE13" si="62">IF(ISERROR(AD13/AC13/Z13),"",AD13/AC13/Z13)</f>
        <v>0.95</v>
      </c>
      <c r="AF13" s="45" t="s">
        <v>39</v>
      </c>
      <c r="AG13" s="38">
        <f t="shared" si="16"/>
        <v>0.59099999999999997</v>
      </c>
      <c r="AH13" s="33">
        <f t="shared" si="57"/>
        <v>3.93</v>
      </c>
      <c r="AI13" s="33">
        <f t="shared" si="58"/>
        <v>11.53</v>
      </c>
      <c r="AJ13" s="34">
        <v>0.01</v>
      </c>
      <c r="AK13" s="33">
        <f t="shared" si="31"/>
        <v>0.19</v>
      </c>
      <c r="AL13" s="34">
        <v>0</v>
      </c>
      <c r="AM13" s="33">
        <f t="shared" si="32"/>
        <v>0</v>
      </c>
      <c r="AN13" s="34">
        <v>0</v>
      </c>
      <c r="AO13" s="33">
        <f t="shared" si="33"/>
        <v>0</v>
      </c>
      <c r="AP13" s="46">
        <v>0</v>
      </c>
      <c r="AQ13" s="34">
        <v>0.1</v>
      </c>
      <c r="AR13" s="33">
        <f t="shared" si="34"/>
        <v>1.88</v>
      </c>
      <c r="AS13" s="46">
        <v>0</v>
      </c>
      <c r="AT13" s="34">
        <v>0</v>
      </c>
      <c r="AU13" s="33">
        <f t="shared" si="43"/>
        <v>0</v>
      </c>
      <c r="AV13" s="33">
        <f t="shared" si="35"/>
        <v>2.0699999999999998</v>
      </c>
      <c r="AW13" s="33">
        <f t="shared" si="36"/>
        <v>13.6</v>
      </c>
      <c r="AX13" s="35">
        <f t="shared" si="44"/>
        <v>0.2747</v>
      </c>
      <c r="AY13" s="31">
        <v>18.75</v>
      </c>
      <c r="AZ13" s="47">
        <v>46</v>
      </c>
      <c r="BA13" s="35">
        <f t="shared" si="45"/>
        <v>0.59240000000000004</v>
      </c>
      <c r="BB13" s="31">
        <v>18.75</v>
      </c>
      <c r="BC13" s="65">
        <v>84</v>
      </c>
      <c r="BD13" s="33">
        <f t="shared" si="46"/>
        <v>1142.4000000000001</v>
      </c>
      <c r="BE13" s="33">
        <f t="shared" si="47"/>
        <v>1575</v>
      </c>
      <c r="BF13" s="31">
        <v>18.75</v>
      </c>
      <c r="BG13" s="33">
        <f t="shared" ref="BG13" si="63">IF(ISERROR(BC13*BF13),"",BC13*BF13)</f>
        <v>1575</v>
      </c>
      <c r="BH13" s="33">
        <f t="shared" si="48"/>
        <v>157.5</v>
      </c>
      <c r="BI13" s="33">
        <f t="shared" si="49"/>
        <v>3864</v>
      </c>
    </row>
    <row r="14" spans="1:61" customFormat="1" ht="59.25" customHeight="1" x14ac:dyDescent="0.25">
      <c r="A14" s="29">
        <v>13</v>
      </c>
      <c r="B14" s="66"/>
      <c r="C14" s="1"/>
      <c r="D14" s="1" t="s">
        <v>4</v>
      </c>
      <c r="E14" s="1" t="s">
        <v>5</v>
      </c>
      <c r="F14" s="1" t="s">
        <v>38</v>
      </c>
      <c r="G14" s="44"/>
      <c r="H14" s="57" t="s">
        <v>64</v>
      </c>
      <c r="I14" s="55" t="s">
        <v>58</v>
      </c>
      <c r="J14" s="56" t="s">
        <v>59</v>
      </c>
      <c r="K14" s="54" t="s">
        <v>57</v>
      </c>
      <c r="L14" s="56" t="s">
        <v>60</v>
      </c>
      <c r="M14" s="59" t="s">
        <v>81</v>
      </c>
      <c r="N14" s="60"/>
      <c r="O14" s="28"/>
      <c r="P14" s="63" t="s">
        <v>115</v>
      </c>
      <c r="Q14" s="64" t="s">
        <v>95</v>
      </c>
      <c r="R14" s="1" t="s">
        <v>6</v>
      </c>
      <c r="S14" s="53"/>
      <c r="T14" s="30">
        <v>4.0999999999999996</v>
      </c>
      <c r="U14" s="1" t="s">
        <v>3</v>
      </c>
      <c r="V14" s="62">
        <v>37</v>
      </c>
      <c r="W14" s="62">
        <v>27</v>
      </c>
      <c r="X14" s="62">
        <v>22</v>
      </c>
      <c r="Y14" s="58">
        <v>2</v>
      </c>
      <c r="Z14" s="39">
        <v>3</v>
      </c>
      <c r="AA14" s="49">
        <f>IF(V14="","",V14*W14*X14/1000000)</f>
        <v>2.1999999999999999E-2</v>
      </c>
      <c r="AB14" s="36">
        <v>64</v>
      </c>
      <c r="AC14" s="32">
        <f>IF(AB14="","",AB14/AA14)</f>
        <v>2909</v>
      </c>
      <c r="AD14" s="37">
        <v>4950</v>
      </c>
      <c r="AE14" s="33">
        <f>IF(ISERROR(AD14/AC14/Z14),"",AD14/AC14/Z14)</f>
        <v>0.56999999999999995</v>
      </c>
      <c r="AF14" s="45" t="s">
        <v>39</v>
      </c>
      <c r="AG14" s="38">
        <f>9.1%+50%</f>
        <v>0.59099999999999997</v>
      </c>
      <c r="AH14" s="33">
        <f>IF(ISERROR(T14*AG14),"",T14*AG14)</f>
        <v>2.42</v>
      </c>
      <c r="AI14" s="33">
        <f>IF(ISERROR(T14+AE14+AH14),"",T14+AE14+AH14)</f>
        <v>7.09</v>
      </c>
      <c r="AJ14" s="34">
        <v>0.01</v>
      </c>
      <c r="AK14" s="33">
        <f t="shared" si="31"/>
        <v>0.12</v>
      </c>
      <c r="AL14" s="34">
        <v>0</v>
      </c>
      <c r="AM14" s="33">
        <f t="shared" si="32"/>
        <v>0</v>
      </c>
      <c r="AN14" s="34">
        <v>0</v>
      </c>
      <c r="AO14" s="33">
        <f t="shared" si="33"/>
        <v>0</v>
      </c>
      <c r="AP14" s="46">
        <v>0</v>
      </c>
      <c r="AQ14" s="34">
        <v>0.1</v>
      </c>
      <c r="AR14" s="33">
        <f t="shared" si="34"/>
        <v>1.2</v>
      </c>
      <c r="AS14" s="46">
        <v>0</v>
      </c>
      <c r="AT14" s="34">
        <v>0</v>
      </c>
      <c r="AU14" s="33">
        <f t="shared" si="43"/>
        <v>0</v>
      </c>
      <c r="AV14" s="33">
        <f t="shared" si="35"/>
        <v>1.32</v>
      </c>
      <c r="AW14" s="33">
        <f t="shared" si="36"/>
        <v>8.41</v>
      </c>
      <c r="AX14" s="35">
        <f t="shared" si="44"/>
        <v>0.29920000000000002</v>
      </c>
      <c r="AY14" s="31">
        <v>12</v>
      </c>
      <c r="AZ14" s="47">
        <v>30</v>
      </c>
      <c r="BA14" s="35">
        <f t="shared" si="45"/>
        <v>0.6</v>
      </c>
      <c r="BB14" s="31">
        <v>12</v>
      </c>
      <c r="BC14" s="65">
        <v>150</v>
      </c>
      <c r="BD14" s="33">
        <f t="shared" si="46"/>
        <v>1261.5</v>
      </c>
      <c r="BE14" s="33">
        <f t="shared" si="47"/>
        <v>1800</v>
      </c>
      <c r="BF14" s="31">
        <v>12</v>
      </c>
      <c r="BG14" s="33">
        <f>IF(ISERROR(BC14*BF14),"",BC14*BF14)</f>
        <v>1800</v>
      </c>
      <c r="BH14" s="33">
        <f t="shared" si="48"/>
        <v>180</v>
      </c>
      <c r="BI14" s="33">
        <f t="shared" si="49"/>
        <v>4500</v>
      </c>
    </row>
    <row r="15" spans="1:61" customFormat="1" ht="59.25" customHeight="1" x14ac:dyDescent="0.25">
      <c r="A15" s="29">
        <v>14</v>
      </c>
      <c r="B15" s="67"/>
      <c r="C15" s="1"/>
      <c r="D15" s="1" t="s">
        <v>4</v>
      </c>
      <c r="E15" s="1" t="s">
        <v>5</v>
      </c>
      <c r="F15" s="1" t="s">
        <v>38</v>
      </c>
      <c r="G15" s="44"/>
      <c r="H15" s="57" t="s">
        <v>65</v>
      </c>
      <c r="I15" s="55" t="s">
        <v>58</v>
      </c>
      <c r="J15" s="56" t="s">
        <v>59</v>
      </c>
      <c r="K15" s="54" t="s">
        <v>57</v>
      </c>
      <c r="L15" s="56" t="s">
        <v>62</v>
      </c>
      <c r="M15" s="59" t="s">
        <v>81</v>
      </c>
      <c r="N15" s="61"/>
      <c r="O15" s="28"/>
      <c r="P15" s="63" t="s">
        <v>116</v>
      </c>
      <c r="Q15" s="64" t="s">
        <v>96</v>
      </c>
      <c r="R15" s="1" t="s">
        <v>6</v>
      </c>
      <c r="S15" s="53"/>
      <c r="T15" s="30">
        <v>1.55</v>
      </c>
      <c r="U15" s="1" t="s">
        <v>3</v>
      </c>
      <c r="V15" s="62">
        <v>27</v>
      </c>
      <c r="W15" s="62">
        <v>21</v>
      </c>
      <c r="X15" s="62">
        <v>29</v>
      </c>
      <c r="Y15" s="58">
        <v>2</v>
      </c>
      <c r="Z15" s="39">
        <v>6</v>
      </c>
      <c r="AA15" s="49">
        <f t="shared" ref="AA15" si="64">IF(V15="","",V15*W15*X15/1000000)</f>
        <v>1.6E-2</v>
      </c>
      <c r="AB15" s="36">
        <v>64</v>
      </c>
      <c r="AC15" s="32">
        <f t="shared" ref="AC15" si="65">IF(AB15="","",AB15/AA15)</f>
        <v>4000</v>
      </c>
      <c r="AD15" s="37">
        <v>4950</v>
      </c>
      <c r="AE15" s="33">
        <f t="shared" ref="AE15" si="66">IF(ISERROR(AD15/AC15/Z15),"",AD15/AC15/Z15)</f>
        <v>0.21</v>
      </c>
      <c r="AF15" s="45" t="s">
        <v>39</v>
      </c>
      <c r="AG15" s="38">
        <f t="shared" si="16"/>
        <v>0.59099999999999997</v>
      </c>
      <c r="AH15" s="33">
        <f t="shared" ref="AH15:AH17" si="67">IF(ISERROR(T15*AG15),"",T15*AG15)</f>
        <v>0.92</v>
      </c>
      <c r="AI15" s="33">
        <f t="shared" ref="AI15:AI17" si="68">IF(ISERROR(T15+AE15+AH15),"",T15+AE15+AH15)</f>
        <v>2.68</v>
      </c>
      <c r="AJ15" s="34">
        <v>0.01</v>
      </c>
      <c r="AK15" s="33">
        <f t="shared" si="31"/>
        <v>0.05</v>
      </c>
      <c r="AL15" s="34">
        <v>0</v>
      </c>
      <c r="AM15" s="33">
        <f t="shared" si="32"/>
        <v>0</v>
      </c>
      <c r="AN15" s="34">
        <v>0</v>
      </c>
      <c r="AO15" s="33">
        <f t="shared" si="33"/>
        <v>0</v>
      </c>
      <c r="AP15" s="46">
        <v>0</v>
      </c>
      <c r="AQ15" s="34">
        <v>0.1</v>
      </c>
      <c r="AR15" s="33">
        <f t="shared" si="34"/>
        <v>0.49</v>
      </c>
      <c r="AS15" s="46">
        <v>0</v>
      </c>
      <c r="AT15" s="34">
        <v>0</v>
      </c>
      <c r="AU15" s="33">
        <f t="shared" si="43"/>
        <v>0</v>
      </c>
      <c r="AV15" s="33">
        <f t="shared" si="35"/>
        <v>0.54</v>
      </c>
      <c r="AW15" s="33">
        <f t="shared" si="36"/>
        <v>3.22</v>
      </c>
      <c r="AX15" s="35">
        <f t="shared" si="44"/>
        <v>0.3402</v>
      </c>
      <c r="AY15" s="31">
        <v>4.88</v>
      </c>
      <c r="AZ15" s="47">
        <v>18</v>
      </c>
      <c r="BA15" s="35">
        <f t="shared" si="45"/>
        <v>0.72889999999999999</v>
      </c>
      <c r="BB15" s="31">
        <v>4.88</v>
      </c>
      <c r="BC15" s="65">
        <v>102</v>
      </c>
      <c r="BD15" s="33">
        <f t="shared" si="46"/>
        <v>328.44</v>
      </c>
      <c r="BE15" s="33">
        <f t="shared" si="47"/>
        <v>497.76</v>
      </c>
      <c r="BF15" s="31">
        <v>4.88</v>
      </c>
      <c r="BG15" s="33">
        <f t="shared" ref="BG15" si="69">IF(ISERROR(BC15*BF15),"",BC15*BF15)</f>
        <v>497.76</v>
      </c>
      <c r="BH15" s="33">
        <f t="shared" si="48"/>
        <v>49.78</v>
      </c>
      <c r="BI15" s="33">
        <f t="shared" si="49"/>
        <v>1836</v>
      </c>
    </row>
    <row r="16" spans="1:61" customFormat="1" ht="59.25" customHeight="1" x14ac:dyDescent="0.25">
      <c r="A16" s="29">
        <v>15</v>
      </c>
      <c r="B16" s="67"/>
      <c r="C16" s="1"/>
      <c r="D16" s="1" t="s">
        <v>4</v>
      </c>
      <c r="E16" s="1" t="s">
        <v>5</v>
      </c>
      <c r="F16" s="1" t="s">
        <v>38</v>
      </c>
      <c r="G16" s="44"/>
      <c r="H16" s="57" t="s">
        <v>66</v>
      </c>
      <c r="I16" s="55" t="s">
        <v>58</v>
      </c>
      <c r="J16" s="56" t="s">
        <v>59</v>
      </c>
      <c r="K16" s="54" t="s">
        <v>57</v>
      </c>
      <c r="L16" s="56" t="s">
        <v>63</v>
      </c>
      <c r="M16" s="59" t="s">
        <v>81</v>
      </c>
      <c r="N16" s="61"/>
      <c r="O16" s="28"/>
      <c r="P16" s="63" t="s">
        <v>117</v>
      </c>
      <c r="Q16" s="64" t="s">
        <v>97</v>
      </c>
      <c r="R16" s="1" t="s">
        <v>6</v>
      </c>
      <c r="S16" s="53"/>
      <c r="T16" s="30">
        <v>0.5</v>
      </c>
      <c r="U16" s="1" t="s">
        <v>3</v>
      </c>
      <c r="V16" s="62">
        <v>18</v>
      </c>
      <c r="W16" s="62">
        <v>18</v>
      </c>
      <c r="X16" s="62">
        <v>16</v>
      </c>
      <c r="Y16" s="58">
        <v>2</v>
      </c>
      <c r="Z16" s="39">
        <v>6</v>
      </c>
      <c r="AA16" s="49">
        <f>IF(V16="","",V16*W16*X16/1000000)</f>
        <v>5.0000000000000001E-3</v>
      </c>
      <c r="AB16" s="36">
        <v>64</v>
      </c>
      <c r="AC16" s="32">
        <f>IF(AB16="","",AB16/AA16)</f>
        <v>12800</v>
      </c>
      <c r="AD16" s="37">
        <v>4950</v>
      </c>
      <c r="AE16" s="33">
        <f>IF(ISERROR(AD16/AC16/Z16),"",AD16/AC16/Z16)</f>
        <v>0.06</v>
      </c>
      <c r="AF16" s="45" t="s">
        <v>39</v>
      </c>
      <c r="AG16" s="38">
        <f t="shared" si="16"/>
        <v>0.59099999999999997</v>
      </c>
      <c r="AH16" s="33">
        <f t="shared" si="67"/>
        <v>0.3</v>
      </c>
      <c r="AI16" s="33">
        <f t="shared" si="68"/>
        <v>0.86</v>
      </c>
      <c r="AJ16" s="34">
        <v>0.01</v>
      </c>
      <c r="AK16" s="33">
        <f t="shared" si="31"/>
        <v>0.03</v>
      </c>
      <c r="AL16" s="34">
        <v>0</v>
      </c>
      <c r="AM16" s="33">
        <f t="shared" si="32"/>
        <v>0</v>
      </c>
      <c r="AN16" s="34">
        <v>0</v>
      </c>
      <c r="AO16" s="33">
        <f t="shared" si="33"/>
        <v>0</v>
      </c>
      <c r="AP16" s="46">
        <v>0</v>
      </c>
      <c r="AQ16" s="34">
        <v>0.1</v>
      </c>
      <c r="AR16" s="33">
        <f t="shared" si="34"/>
        <v>0.26</v>
      </c>
      <c r="AS16" s="46">
        <v>0</v>
      </c>
      <c r="AT16" s="34">
        <v>0</v>
      </c>
      <c r="AU16" s="33">
        <f t="shared" si="43"/>
        <v>0</v>
      </c>
      <c r="AV16" s="33">
        <f t="shared" si="35"/>
        <v>0.28999999999999998</v>
      </c>
      <c r="AW16" s="33">
        <f t="shared" si="36"/>
        <v>1.1499999999999999</v>
      </c>
      <c r="AX16" s="35">
        <f t="shared" si="44"/>
        <v>0.56269999999999998</v>
      </c>
      <c r="AY16" s="31">
        <v>2.63</v>
      </c>
      <c r="AZ16" s="47">
        <v>10</v>
      </c>
      <c r="BA16" s="35">
        <f t="shared" si="45"/>
        <v>0.73699999999999999</v>
      </c>
      <c r="BB16" s="31">
        <v>2.63</v>
      </c>
      <c r="BC16" s="65">
        <v>72</v>
      </c>
      <c r="BD16" s="33">
        <f t="shared" si="46"/>
        <v>82.8</v>
      </c>
      <c r="BE16" s="33">
        <f t="shared" si="47"/>
        <v>189.36</v>
      </c>
      <c r="BF16" s="31">
        <v>2.63</v>
      </c>
      <c r="BG16" s="33">
        <f>IF(ISERROR(BC16*BF16),"",BC16*BF16)</f>
        <v>189.36</v>
      </c>
      <c r="BH16" s="33">
        <f t="shared" si="48"/>
        <v>18.940000000000001</v>
      </c>
      <c r="BI16" s="33">
        <f t="shared" si="49"/>
        <v>720</v>
      </c>
    </row>
    <row r="17" spans="1:61" customFormat="1" ht="59.25" customHeight="1" x14ac:dyDescent="0.25">
      <c r="A17" s="29">
        <v>16</v>
      </c>
      <c r="B17" s="68"/>
      <c r="C17" s="1"/>
      <c r="D17" s="1" t="s">
        <v>4</v>
      </c>
      <c r="E17" s="1" t="s">
        <v>5</v>
      </c>
      <c r="F17" s="1" t="s">
        <v>38</v>
      </c>
      <c r="G17" s="44"/>
      <c r="H17" s="57" t="s">
        <v>67</v>
      </c>
      <c r="I17" s="55" t="s">
        <v>58</v>
      </c>
      <c r="J17" s="56" t="s">
        <v>59</v>
      </c>
      <c r="K17" s="54" t="s">
        <v>57</v>
      </c>
      <c r="L17" s="56" t="s">
        <v>61</v>
      </c>
      <c r="M17" s="59" t="s">
        <v>81</v>
      </c>
      <c r="N17" s="60"/>
      <c r="O17" s="28"/>
      <c r="P17" s="63" t="s">
        <v>118</v>
      </c>
      <c r="Q17" s="64" t="s">
        <v>98</v>
      </c>
      <c r="R17" s="1" t="s">
        <v>6</v>
      </c>
      <c r="S17" s="53"/>
      <c r="T17" s="30">
        <v>6.65</v>
      </c>
      <c r="U17" s="1" t="s">
        <v>3</v>
      </c>
      <c r="V17" s="62">
        <v>47</v>
      </c>
      <c r="W17" s="62">
        <v>34</v>
      </c>
      <c r="X17" s="62">
        <v>23</v>
      </c>
      <c r="Y17" s="58">
        <v>2</v>
      </c>
      <c r="Z17" s="39">
        <v>3</v>
      </c>
      <c r="AA17" s="49">
        <f t="shared" ref="AA17" si="70">IF(V17="","",V17*W17*X17/1000000)</f>
        <v>3.6999999999999998E-2</v>
      </c>
      <c r="AB17" s="36">
        <v>64</v>
      </c>
      <c r="AC17" s="32">
        <f t="shared" ref="AC17" si="71">IF(AB17="","",AB17/AA17)</f>
        <v>1730</v>
      </c>
      <c r="AD17" s="37">
        <v>4950</v>
      </c>
      <c r="AE17" s="33">
        <f t="shared" ref="AE17" si="72">IF(ISERROR(AD17/AC17/Z17),"",AD17/AC17/Z17)</f>
        <v>0.95</v>
      </c>
      <c r="AF17" s="45" t="s">
        <v>39</v>
      </c>
      <c r="AG17" s="38">
        <f t="shared" si="16"/>
        <v>0.59099999999999997</v>
      </c>
      <c r="AH17" s="33">
        <f t="shared" si="67"/>
        <v>3.93</v>
      </c>
      <c r="AI17" s="33">
        <f t="shared" si="68"/>
        <v>11.53</v>
      </c>
      <c r="AJ17" s="34">
        <v>0.01</v>
      </c>
      <c r="AK17" s="33">
        <f t="shared" si="31"/>
        <v>0.19</v>
      </c>
      <c r="AL17" s="34">
        <v>0</v>
      </c>
      <c r="AM17" s="33">
        <f t="shared" si="32"/>
        <v>0</v>
      </c>
      <c r="AN17" s="34">
        <v>0</v>
      </c>
      <c r="AO17" s="33">
        <f t="shared" si="33"/>
        <v>0</v>
      </c>
      <c r="AP17" s="46">
        <v>0</v>
      </c>
      <c r="AQ17" s="34">
        <v>0.1</v>
      </c>
      <c r="AR17" s="33">
        <f t="shared" si="34"/>
        <v>1.88</v>
      </c>
      <c r="AS17" s="46">
        <v>0</v>
      </c>
      <c r="AT17" s="34">
        <v>0</v>
      </c>
      <c r="AU17" s="33">
        <f t="shared" si="43"/>
        <v>0</v>
      </c>
      <c r="AV17" s="33">
        <f t="shared" si="35"/>
        <v>2.0699999999999998</v>
      </c>
      <c r="AW17" s="33">
        <f t="shared" si="36"/>
        <v>13.6</v>
      </c>
      <c r="AX17" s="35">
        <f t="shared" si="44"/>
        <v>0.2747</v>
      </c>
      <c r="AY17" s="31">
        <v>18.75</v>
      </c>
      <c r="AZ17" s="47">
        <v>46</v>
      </c>
      <c r="BA17" s="35">
        <f t="shared" si="45"/>
        <v>0.59240000000000004</v>
      </c>
      <c r="BB17" s="31">
        <v>18.75</v>
      </c>
      <c r="BC17" s="65">
        <v>51</v>
      </c>
      <c r="BD17" s="33">
        <f t="shared" si="46"/>
        <v>693.6</v>
      </c>
      <c r="BE17" s="33">
        <f t="shared" si="47"/>
        <v>956.25</v>
      </c>
      <c r="BF17" s="31">
        <v>18.75</v>
      </c>
      <c r="BG17" s="33">
        <f t="shared" ref="BG17" si="73">IF(ISERROR(BC17*BF17),"",BC17*BF17)</f>
        <v>956.25</v>
      </c>
      <c r="BH17" s="33">
        <f t="shared" si="48"/>
        <v>95.63</v>
      </c>
      <c r="BI17" s="33">
        <f t="shared" si="49"/>
        <v>2346</v>
      </c>
    </row>
    <row r="18" spans="1:61" customFormat="1" ht="59.25" customHeight="1" x14ac:dyDescent="0.25">
      <c r="A18" s="29">
        <v>17</v>
      </c>
      <c r="B18" s="66"/>
      <c r="C18" s="1"/>
      <c r="D18" s="1" t="s">
        <v>4</v>
      </c>
      <c r="E18" s="1" t="s">
        <v>5</v>
      </c>
      <c r="F18" s="1" t="s">
        <v>38</v>
      </c>
      <c r="G18" s="44"/>
      <c r="H18" s="57" t="s">
        <v>64</v>
      </c>
      <c r="I18" s="55" t="s">
        <v>58</v>
      </c>
      <c r="J18" s="56" t="s">
        <v>59</v>
      </c>
      <c r="K18" s="54" t="s">
        <v>57</v>
      </c>
      <c r="L18" s="56" t="s">
        <v>60</v>
      </c>
      <c r="M18" s="59" t="s">
        <v>82</v>
      </c>
      <c r="N18" s="60"/>
      <c r="O18" s="28"/>
      <c r="P18" s="63" t="s">
        <v>119</v>
      </c>
      <c r="Q18" s="64" t="s">
        <v>99</v>
      </c>
      <c r="R18" s="1" t="s">
        <v>6</v>
      </c>
      <c r="S18" s="53"/>
      <c r="T18" s="30">
        <v>4.0999999999999996</v>
      </c>
      <c r="U18" s="1" t="s">
        <v>3</v>
      </c>
      <c r="V18" s="62">
        <v>37</v>
      </c>
      <c r="W18" s="62">
        <v>27</v>
      </c>
      <c r="X18" s="62">
        <v>22</v>
      </c>
      <c r="Y18" s="58">
        <v>2</v>
      </c>
      <c r="Z18" s="39">
        <v>3</v>
      </c>
      <c r="AA18" s="49">
        <f>IF(V18="","",V18*W18*X18/1000000)</f>
        <v>2.1999999999999999E-2</v>
      </c>
      <c r="AB18" s="36">
        <v>64</v>
      </c>
      <c r="AC18" s="32">
        <f>IF(AB18="","",AB18/AA18)</f>
        <v>2909</v>
      </c>
      <c r="AD18" s="37">
        <v>4950</v>
      </c>
      <c r="AE18" s="33">
        <f>IF(ISERROR(AD18/AC18/Z18),"",AD18/AC18/Z18)</f>
        <v>0.56999999999999995</v>
      </c>
      <c r="AF18" s="45" t="s">
        <v>39</v>
      </c>
      <c r="AG18" s="38">
        <f>9.1%+50%</f>
        <v>0.59099999999999997</v>
      </c>
      <c r="AH18" s="33">
        <f>IF(ISERROR(T18*AG18),"",T18*AG18)</f>
        <v>2.42</v>
      </c>
      <c r="AI18" s="33">
        <f>IF(ISERROR(T18+AE18+AH18),"",T18+AE18+AH18)</f>
        <v>7.09</v>
      </c>
      <c r="AJ18" s="34">
        <v>0.01</v>
      </c>
      <c r="AK18" s="33">
        <f t="shared" ref="AK18:AK21" si="74">IF(ISERROR(AY18*AJ18),"",AY18*AJ18)</f>
        <v>0.12</v>
      </c>
      <c r="AL18" s="34">
        <v>0</v>
      </c>
      <c r="AM18" s="33">
        <f t="shared" ref="AM18:AM21" si="75">IF(ISERROR(AY18*AL18),"",AY18*AL18)</f>
        <v>0</v>
      </c>
      <c r="AN18" s="34">
        <v>0</v>
      </c>
      <c r="AO18" s="33">
        <f t="shared" ref="AO18:AO21" si="76">IF(ISERROR(AY18*AN18),"",AY18*AN18)</f>
        <v>0</v>
      </c>
      <c r="AP18" s="46">
        <v>0</v>
      </c>
      <c r="AQ18" s="34">
        <v>0.1</v>
      </c>
      <c r="AR18" s="33">
        <f t="shared" ref="AR18:AR21" si="77">IF(ISERROR(AY18*AQ18),"",AY18*AQ18)</f>
        <v>1.2</v>
      </c>
      <c r="AS18" s="46">
        <v>0</v>
      </c>
      <c r="AT18" s="34">
        <v>0</v>
      </c>
      <c r="AU18" s="33">
        <f t="shared" ref="AU18:AU21" si="78">IF(ISERROR(AY18*AT18),"",AY18*AT18)</f>
        <v>0</v>
      </c>
      <c r="AV18" s="33">
        <f t="shared" ref="AV18:AV21" si="79">IF(ISERROR(AK18+AM18+AO18+AR18+AU18),"",AK18+AM18+AO18+AR18+AU18)</f>
        <v>1.32</v>
      </c>
      <c r="AW18" s="33">
        <f t="shared" ref="AW18:AW21" si="80">IF(ISERROR(AI18+AV18),"",AI18+AV18)</f>
        <v>8.41</v>
      </c>
      <c r="AX18" s="35">
        <f t="shared" ref="AX18:AX21" si="81">IF(ISERROR((AY18-AW18)/AY18),"",(AY18-AW18)/AY18)</f>
        <v>0.29920000000000002</v>
      </c>
      <c r="AY18" s="31">
        <v>12</v>
      </c>
      <c r="AZ18" s="47">
        <v>30</v>
      </c>
      <c r="BA18" s="35">
        <f t="shared" ref="BA18:BA21" si="82">IF(ISERROR((AZ18-BF18)/AZ18),"",(AZ18-BF18)/AZ18)</f>
        <v>0.6</v>
      </c>
      <c r="BB18" s="31">
        <v>12</v>
      </c>
      <c r="BC18" s="65">
        <v>153</v>
      </c>
      <c r="BD18" s="33">
        <f t="shared" ref="BD18:BD21" si="83">IF(ISERROR(AW18*BC18),"",AW18*BC18)</f>
        <v>1286.73</v>
      </c>
      <c r="BE18" s="33">
        <f t="shared" ref="BE18:BE21" si="84">IF(ISERROR(AY18*BC18),"",AY18*BC18)</f>
        <v>1836</v>
      </c>
      <c r="BF18" s="31">
        <v>12</v>
      </c>
      <c r="BG18" s="33">
        <f>IF(ISERROR(BC18*BF18),"",BC18*BF18)</f>
        <v>1836</v>
      </c>
      <c r="BH18" s="33">
        <f t="shared" ref="BH18:BH21" si="85">IF(ISERROR(AY18*BC18*0.1),"",AY18*BC18*0.1)</f>
        <v>183.6</v>
      </c>
      <c r="BI18" s="33">
        <f t="shared" ref="BI18:BI21" si="86">IF(ISERROR(AZ18*BC18),"",AZ18*BC18)</f>
        <v>4590</v>
      </c>
    </row>
    <row r="19" spans="1:61" customFormat="1" ht="59.25" customHeight="1" x14ac:dyDescent="0.25">
      <c r="A19" s="29">
        <v>18</v>
      </c>
      <c r="B19" s="67"/>
      <c r="C19" s="1"/>
      <c r="D19" s="1" t="s">
        <v>4</v>
      </c>
      <c r="E19" s="1" t="s">
        <v>5</v>
      </c>
      <c r="F19" s="1" t="s">
        <v>38</v>
      </c>
      <c r="G19" s="44"/>
      <c r="H19" s="57" t="s">
        <v>65</v>
      </c>
      <c r="I19" s="55" t="s">
        <v>58</v>
      </c>
      <c r="J19" s="56" t="s">
        <v>59</v>
      </c>
      <c r="K19" s="54" t="s">
        <v>57</v>
      </c>
      <c r="L19" s="56" t="s">
        <v>62</v>
      </c>
      <c r="M19" s="59" t="s">
        <v>82</v>
      </c>
      <c r="N19" s="61"/>
      <c r="O19" s="28"/>
      <c r="P19" s="63" t="s">
        <v>120</v>
      </c>
      <c r="Q19" s="64" t="s">
        <v>100</v>
      </c>
      <c r="R19" s="1" t="s">
        <v>6</v>
      </c>
      <c r="S19" s="53"/>
      <c r="T19" s="30">
        <v>1.55</v>
      </c>
      <c r="U19" s="1" t="s">
        <v>3</v>
      </c>
      <c r="V19" s="62">
        <v>27</v>
      </c>
      <c r="W19" s="62">
        <v>21</v>
      </c>
      <c r="X19" s="62">
        <v>29</v>
      </c>
      <c r="Y19" s="58">
        <v>2</v>
      </c>
      <c r="Z19" s="39">
        <v>6</v>
      </c>
      <c r="AA19" s="49">
        <f t="shared" ref="AA19" si="87">IF(V19="","",V19*W19*X19/1000000)</f>
        <v>1.6E-2</v>
      </c>
      <c r="AB19" s="36">
        <v>64</v>
      </c>
      <c r="AC19" s="32">
        <f t="shared" ref="AC19" si="88">IF(AB19="","",AB19/AA19)</f>
        <v>4000</v>
      </c>
      <c r="AD19" s="37">
        <v>4950</v>
      </c>
      <c r="AE19" s="33">
        <f t="shared" ref="AE19" si="89">IF(ISERROR(AD19/AC19/Z19),"",AD19/AC19/Z19)</f>
        <v>0.21</v>
      </c>
      <c r="AF19" s="45" t="s">
        <v>39</v>
      </c>
      <c r="AG19" s="38">
        <f t="shared" si="16"/>
        <v>0.59099999999999997</v>
      </c>
      <c r="AH19" s="33">
        <f t="shared" ref="AH19:AH21" si="90">IF(ISERROR(T19*AG19),"",T19*AG19)</f>
        <v>0.92</v>
      </c>
      <c r="AI19" s="33">
        <f t="shared" ref="AI19:AI21" si="91">IF(ISERROR(T19+AE19+AH19),"",T19+AE19+AH19)</f>
        <v>2.68</v>
      </c>
      <c r="AJ19" s="34">
        <v>0.01</v>
      </c>
      <c r="AK19" s="33">
        <f t="shared" si="74"/>
        <v>0.05</v>
      </c>
      <c r="AL19" s="34">
        <v>0</v>
      </c>
      <c r="AM19" s="33">
        <f t="shared" si="75"/>
        <v>0</v>
      </c>
      <c r="AN19" s="34">
        <v>0</v>
      </c>
      <c r="AO19" s="33">
        <f t="shared" si="76"/>
        <v>0</v>
      </c>
      <c r="AP19" s="46">
        <v>0</v>
      </c>
      <c r="AQ19" s="34">
        <v>0.1</v>
      </c>
      <c r="AR19" s="33">
        <f t="shared" si="77"/>
        <v>0.49</v>
      </c>
      <c r="AS19" s="46">
        <v>0</v>
      </c>
      <c r="AT19" s="34">
        <v>0</v>
      </c>
      <c r="AU19" s="33">
        <f t="shared" si="78"/>
        <v>0</v>
      </c>
      <c r="AV19" s="33">
        <f t="shared" si="79"/>
        <v>0.54</v>
      </c>
      <c r="AW19" s="33">
        <f t="shared" si="80"/>
        <v>3.22</v>
      </c>
      <c r="AX19" s="35">
        <f t="shared" si="81"/>
        <v>0.3402</v>
      </c>
      <c r="AY19" s="31">
        <v>4.88</v>
      </c>
      <c r="AZ19" s="47">
        <v>18</v>
      </c>
      <c r="BA19" s="35">
        <f t="shared" si="82"/>
        <v>0.72889999999999999</v>
      </c>
      <c r="BB19" s="31">
        <v>4.88</v>
      </c>
      <c r="BC19" s="65">
        <v>102</v>
      </c>
      <c r="BD19" s="33">
        <f t="shared" si="83"/>
        <v>328.44</v>
      </c>
      <c r="BE19" s="33">
        <f t="shared" si="84"/>
        <v>497.76</v>
      </c>
      <c r="BF19" s="31">
        <v>4.88</v>
      </c>
      <c r="BG19" s="33">
        <f t="shared" ref="BG19" si="92">IF(ISERROR(BC19*BF19),"",BC19*BF19)</f>
        <v>497.76</v>
      </c>
      <c r="BH19" s="33">
        <f t="shared" si="85"/>
        <v>49.78</v>
      </c>
      <c r="BI19" s="33">
        <f t="shared" si="86"/>
        <v>1836</v>
      </c>
    </row>
    <row r="20" spans="1:61" customFormat="1" ht="59.25" customHeight="1" x14ac:dyDescent="0.25">
      <c r="A20" s="29">
        <v>19</v>
      </c>
      <c r="B20" s="67"/>
      <c r="C20" s="1"/>
      <c r="D20" s="1" t="s">
        <v>4</v>
      </c>
      <c r="E20" s="1" t="s">
        <v>5</v>
      </c>
      <c r="F20" s="1" t="s">
        <v>38</v>
      </c>
      <c r="G20" s="44"/>
      <c r="H20" s="57" t="s">
        <v>66</v>
      </c>
      <c r="I20" s="55" t="s">
        <v>58</v>
      </c>
      <c r="J20" s="56" t="s">
        <v>59</v>
      </c>
      <c r="K20" s="54" t="s">
        <v>57</v>
      </c>
      <c r="L20" s="56" t="s">
        <v>63</v>
      </c>
      <c r="M20" s="59" t="s">
        <v>82</v>
      </c>
      <c r="N20" s="61"/>
      <c r="O20" s="28"/>
      <c r="P20" s="63" t="s">
        <v>121</v>
      </c>
      <c r="Q20" s="64" t="s">
        <v>101</v>
      </c>
      <c r="R20" s="1" t="s">
        <v>6</v>
      </c>
      <c r="S20" s="53"/>
      <c r="T20" s="30">
        <v>0.5</v>
      </c>
      <c r="U20" s="1" t="s">
        <v>3</v>
      </c>
      <c r="V20" s="62">
        <v>18</v>
      </c>
      <c r="W20" s="62">
        <v>18</v>
      </c>
      <c r="X20" s="62">
        <v>16</v>
      </c>
      <c r="Y20" s="58">
        <v>2</v>
      </c>
      <c r="Z20" s="39">
        <v>6</v>
      </c>
      <c r="AA20" s="49">
        <f>IF(V20="","",V20*W20*X20/1000000)</f>
        <v>5.0000000000000001E-3</v>
      </c>
      <c r="AB20" s="36">
        <v>64</v>
      </c>
      <c r="AC20" s="32">
        <f>IF(AB20="","",AB20/AA20)</f>
        <v>12800</v>
      </c>
      <c r="AD20" s="37">
        <v>4950</v>
      </c>
      <c r="AE20" s="33">
        <f>IF(ISERROR(AD20/AC20/Z20),"",AD20/AC20/Z20)</f>
        <v>0.06</v>
      </c>
      <c r="AF20" s="45" t="s">
        <v>39</v>
      </c>
      <c r="AG20" s="38">
        <f t="shared" si="16"/>
        <v>0.59099999999999997</v>
      </c>
      <c r="AH20" s="33">
        <f t="shared" si="90"/>
        <v>0.3</v>
      </c>
      <c r="AI20" s="33">
        <f t="shared" si="91"/>
        <v>0.86</v>
      </c>
      <c r="AJ20" s="34">
        <v>0.01</v>
      </c>
      <c r="AK20" s="33">
        <f t="shared" si="74"/>
        <v>0.03</v>
      </c>
      <c r="AL20" s="34">
        <v>0</v>
      </c>
      <c r="AM20" s="33">
        <f t="shared" si="75"/>
        <v>0</v>
      </c>
      <c r="AN20" s="34">
        <v>0</v>
      </c>
      <c r="AO20" s="33">
        <f t="shared" si="76"/>
        <v>0</v>
      </c>
      <c r="AP20" s="46">
        <v>0</v>
      </c>
      <c r="AQ20" s="34">
        <v>0.1</v>
      </c>
      <c r="AR20" s="33">
        <f t="shared" si="77"/>
        <v>0.26</v>
      </c>
      <c r="AS20" s="46">
        <v>0</v>
      </c>
      <c r="AT20" s="34">
        <v>0</v>
      </c>
      <c r="AU20" s="33">
        <f t="shared" si="78"/>
        <v>0</v>
      </c>
      <c r="AV20" s="33">
        <f t="shared" si="79"/>
        <v>0.28999999999999998</v>
      </c>
      <c r="AW20" s="33">
        <f t="shared" si="80"/>
        <v>1.1499999999999999</v>
      </c>
      <c r="AX20" s="35">
        <f t="shared" si="81"/>
        <v>0.56269999999999998</v>
      </c>
      <c r="AY20" s="31">
        <v>2.63</v>
      </c>
      <c r="AZ20" s="47">
        <v>10</v>
      </c>
      <c r="BA20" s="35">
        <f t="shared" si="82"/>
        <v>0.73699999999999999</v>
      </c>
      <c r="BB20" s="31">
        <v>2.63</v>
      </c>
      <c r="BC20" s="65">
        <v>72</v>
      </c>
      <c r="BD20" s="33">
        <f t="shared" si="83"/>
        <v>82.8</v>
      </c>
      <c r="BE20" s="33">
        <f t="shared" si="84"/>
        <v>189.36</v>
      </c>
      <c r="BF20" s="31">
        <v>2.63</v>
      </c>
      <c r="BG20" s="33">
        <f>IF(ISERROR(BC20*BF20),"",BC20*BF20)</f>
        <v>189.36</v>
      </c>
      <c r="BH20" s="33">
        <f t="shared" si="85"/>
        <v>18.940000000000001</v>
      </c>
      <c r="BI20" s="33">
        <f t="shared" si="86"/>
        <v>720</v>
      </c>
    </row>
    <row r="21" spans="1:61" customFormat="1" ht="59.25" customHeight="1" x14ac:dyDescent="0.25">
      <c r="A21" s="29">
        <v>20</v>
      </c>
      <c r="B21" s="68"/>
      <c r="C21" s="1"/>
      <c r="D21" s="1" t="s">
        <v>4</v>
      </c>
      <c r="E21" s="1" t="s">
        <v>5</v>
      </c>
      <c r="F21" s="1" t="s">
        <v>38</v>
      </c>
      <c r="G21" s="44"/>
      <c r="H21" s="57" t="s">
        <v>67</v>
      </c>
      <c r="I21" s="55" t="s">
        <v>58</v>
      </c>
      <c r="J21" s="56" t="s">
        <v>59</v>
      </c>
      <c r="K21" s="54" t="s">
        <v>57</v>
      </c>
      <c r="L21" s="56" t="s">
        <v>61</v>
      </c>
      <c r="M21" s="59" t="s">
        <v>82</v>
      </c>
      <c r="N21" s="60"/>
      <c r="O21" s="28"/>
      <c r="P21" s="63" t="s">
        <v>122</v>
      </c>
      <c r="Q21" s="64" t="s">
        <v>102</v>
      </c>
      <c r="R21" s="1" t="s">
        <v>6</v>
      </c>
      <c r="S21" s="53"/>
      <c r="T21" s="30">
        <v>6.65</v>
      </c>
      <c r="U21" s="1" t="s">
        <v>3</v>
      </c>
      <c r="V21" s="62">
        <v>47</v>
      </c>
      <c r="W21" s="62">
        <v>34</v>
      </c>
      <c r="X21" s="62">
        <v>23</v>
      </c>
      <c r="Y21" s="58">
        <v>2</v>
      </c>
      <c r="Z21" s="39">
        <v>3</v>
      </c>
      <c r="AA21" s="49">
        <f t="shared" ref="AA21" si="93">IF(V21="","",V21*W21*X21/1000000)</f>
        <v>3.6999999999999998E-2</v>
      </c>
      <c r="AB21" s="36">
        <v>64</v>
      </c>
      <c r="AC21" s="32">
        <f t="shared" ref="AC21" si="94">IF(AB21="","",AB21/AA21)</f>
        <v>1730</v>
      </c>
      <c r="AD21" s="37">
        <v>4950</v>
      </c>
      <c r="AE21" s="33">
        <f t="shared" ref="AE21" si="95">IF(ISERROR(AD21/AC21/Z21),"",AD21/AC21/Z21)</f>
        <v>0.95</v>
      </c>
      <c r="AF21" s="45" t="s">
        <v>39</v>
      </c>
      <c r="AG21" s="38">
        <f t="shared" si="16"/>
        <v>0.59099999999999997</v>
      </c>
      <c r="AH21" s="33">
        <f t="shared" si="90"/>
        <v>3.93</v>
      </c>
      <c r="AI21" s="33">
        <f t="shared" si="91"/>
        <v>11.53</v>
      </c>
      <c r="AJ21" s="34">
        <v>0.01</v>
      </c>
      <c r="AK21" s="33">
        <f t="shared" si="74"/>
        <v>0.19</v>
      </c>
      <c r="AL21" s="34">
        <v>0</v>
      </c>
      <c r="AM21" s="33">
        <f t="shared" si="75"/>
        <v>0</v>
      </c>
      <c r="AN21" s="34">
        <v>0</v>
      </c>
      <c r="AO21" s="33">
        <f t="shared" si="76"/>
        <v>0</v>
      </c>
      <c r="AP21" s="46">
        <v>0</v>
      </c>
      <c r="AQ21" s="34">
        <v>0.1</v>
      </c>
      <c r="AR21" s="33">
        <f t="shared" si="77"/>
        <v>1.88</v>
      </c>
      <c r="AS21" s="46">
        <v>0</v>
      </c>
      <c r="AT21" s="34">
        <v>0</v>
      </c>
      <c r="AU21" s="33">
        <f t="shared" si="78"/>
        <v>0</v>
      </c>
      <c r="AV21" s="33">
        <f t="shared" si="79"/>
        <v>2.0699999999999998</v>
      </c>
      <c r="AW21" s="33">
        <f t="shared" si="80"/>
        <v>13.6</v>
      </c>
      <c r="AX21" s="35">
        <f t="shared" si="81"/>
        <v>0.2747</v>
      </c>
      <c r="AY21" s="31">
        <v>18.75</v>
      </c>
      <c r="AZ21" s="47">
        <v>46</v>
      </c>
      <c r="BA21" s="35">
        <f t="shared" si="82"/>
        <v>0.59240000000000004</v>
      </c>
      <c r="BB21" s="31">
        <v>18.75</v>
      </c>
      <c r="BC21" s="65">
        <v>51</v>
      </c>
      <c r="BD21" s="33">
        <f t="shared" si="83"/>
        <v>693.6</v>
      </c>
      <c r="BE21" s="33">
        <f t="shared" si="84"/>
        <v>956.25</v>
      </c>
      <c r="BF21" s="31">
        <v>18.75</v>
      </c>
      <c r="BG21" s="33">
        <f t="shared" ref="BG21" si="96">IF(ISERROR(BC21*BF21),"",BC21*BF21)</f>
        <v>956.25</v>
      </c>
      <c r="BH21" s="33">
        <f t="shared" si="85"/>
        <v>95.63</v>
      </c>
      <c r="BI21" s="33">
        <f t="shared" si="86"/>
        <v>2346</v>
      </c>
    </row>
  </sheetData>
  <sheetProtection insertRows="0" deleteRows="0" sort="0"/>
  <protectedRanges>
    <protectedRange sqref="BA2:BA21 P2:U21 AH2:AX21 A2:J21 L2:N21 AE2:AE21 AA2:AC21" name="Range1"/>
    <protectedRange sqref="V2:Y21" name="Range1_2"/>
    <protectedRange sqref="AD2:AD21" name="Range1_3"/>
    <protectedRange sqref="AF2:AG21" name="Range1_4"/>
    <protectedRange sqref="AZ2:AZ21" name="Range1_5"/>
    <protectedRange sqref="BC2:BC21" name="Range1_6"/>
    <protectedRange sqref="K2:K21" name="Range1_1"/>
    <protectedRange sqref="O2:O21" name="Range1_3_1"/>
  </protectedRanges>
  <mergeCells count="5">
    <mergeCell ref="B6:B9"/>
    <mergeCell ref="B10:B13"/>
    <mergeCell ref="B14:B17"/>
    <mergeCell ref="B18:B21"/>
    <mergeCell ref="B2:B5"/>
  </mergeCells>
  <phoneticPr fontId="3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D2:D21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E2:E21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F2:F21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R2:R21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U2:U21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2026-02-06T02:32:06Z</dcterms:modified>
</cp:coreProperties>
</file>