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88785CD7-88F7-497F-8D48-DE590940DF8C}" xr6:coauthVersionLast="47" xr6:coauthVersionMax="47" xr10:uidLastSave="{00000000-0000-0000-0000-000000000000}"/>
  <bookViews>
    <workbookView xWindow="-110" yWindow="-110" windowWidth="19420" windowHeight="11500" xr2:uid="{AEA3C391-7035-443F-B916-BE1C9FDB9354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'[1]other data'!$T$2:$T$5</definedName>
    <definedName name="as">'[2]1-Import Product Data Sheet'!$X$2</definedName>
    <definedName name="Banner">'[3]Hardline Drop down'!$H$5:$H$9</definedName>
    <definedName name="bigidea">[4]Lists!$I$6:$I$29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nnum">'[1]other data'!$BI$2:$BI$18</definedName>
    <definedName name="scalenum">'[1]other data'!$BG$2:$BG$18</definedName>
    <definedName name="Season">'[3]Hardline Drop down'!$D$5:$D$15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AL3" i="1"/>
  <c r="AH3" i="1"/>
  <c r="AC3" i="1"/>
  <c r="AD3" i="1" s="1"/>
  <c r="AF3" i="1" s="1"/>
  <c r="R3" i="1"/>
  <c r="T3" i="1" s="1"/>
  <c r="U3" i="1" s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R2" i="1"/>
  <c r="T2" i="1" s="1"/>
  <c r="U2" i="1" s="1"/>
  <c r="BB3" i="1" l="1"/>
  <c r="BB2" i="1"/>
  <c r="AI2" i="1"/>
  <c r="AJ2" i="1" s="1"/>
  <c r="AI3" i="1"/>
  <c r="AJ3" i="1" s="1"/>
  <c r="BC3" i="1" l="1"/>
  <c r="BI3" i="1" s="1"/>
  <c r="BC2" i="1"/>
  <c r="BD2" i="1" s="1"/>
  <c r="BD3" i="1" l="1"/>
  <c r="B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7B7822E3-49CB-440C-B659-A15E17E4691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94C8342-3074-4CE3-98DE-D3AB61E8193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96E32ADA-86C2-4D36-94B7-B66589CEF5C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28D84491-FBA9-4400-B213-D5995C1FD68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10EDA740-2E08-4911-B7E5-6C8162AB0EE3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A31F8E1-47B0-4BEF-8D39-0F8E77A943D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C2FCC02-F384-45FA-9FEE-63836621B4FE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F0B9C233-5378-4550-ABEC-56256BE3E60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8786AE81-9FE4-47C6-B640-83DF49BC1C6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43846D83-5EC7-4780-8E84-25CB6605ADE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F3F8CA9E-1218-4D0A-AD6A-7224321E6124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DAE9FF9D-75F6-498C-AAA0-11D51E914BA9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A06232F6-1F35-4B65-BF9F-062E91A480C1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7F45FB83-3800-4383-811D-8A8E6A04DA68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54D21F71-7457-468B-8DFB-8FCB04F1EA28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47DE4E27-2D3F-4D24-A89B-A740BF83D9CC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209C5F93-8931-4668-8456-595D066EF6C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8DD8830C-E821-45B4-B8AD-A19B6915FDD6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43266DE9-9D50-4B5B-80DF-AD90892F168B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3DB24A6C-F976-4AC3-BF07-3BDD742865EC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<sst xmlns="http://schemas.openxmlformats.org/spreadsheetml/2006/main" count="92" uniqueCount="81">
  <si>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</si>
  <si>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</si>
  <si>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</si>
  <si>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</si>
  <si>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</si>
  <si>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</si>
  <si>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</si>
  <si>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</si>
  <si>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</si>
  <si>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</si>
  <si>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</si>
  <si>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</si>
  <si>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</si>
  <si>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</si>
  <si>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</si>
  <si>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</si>
  <si>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</si>
  <si>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</si>
  <si>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</si>
  <si>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</si>
  <si>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</si>
  <si>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</si>
  <si>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</si>
  <si>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</si>
  <si>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</si>
  <si>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</si>
  <si>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</si>
  <si>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</si>
  <si>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</si>
  <si>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</si>
  <si>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</si>
  <si>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</si>
  <si>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</si>
  <si>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</si>
  <si>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</si>
  <si>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</si>
  <si>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</si>
  <si>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</si>
  <si>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</si>
  <si>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</si>
  <si>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</si>
  <si>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</si>
  <si>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</si>
  <si>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</si>
  <si>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</si>
  <si>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</si>
  <si>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</si>
  <si>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</si>
  <si>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</si>
  <si>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</si>
  <si>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</si>
  <si>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</si>
  <si>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</si>
  <si>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</si>
  <si>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</si>
  <si>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</si>
  <si>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</si>
  <si>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</si>
  <si>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</si>
  <si>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</si>
  <si>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</si>
  <si>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</si>
  <si>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Beautyrest Black</t>
  </si>
  <si>
    <t>Beautyrest Black 6%</t>
  </si>
  <si>
    <t>MATT PAD/TOPPER</t>
  </si>
  <si>
    <t>400TC TPI dobby</t>
  </si>
  <si>
    <t>100% Cotton 400TC TPI Dobby Oversize DA Comforter</t>
    <phoneticPr fontId="8" type="noConversion"/>
  </si>
  <si>
    <t>400TC Dobby DA Cmf</t>
  </si>
  <si>
    <t>Fabric: 400TC TPI cotton dobby white non-directional pattern; Fill: 8oz/yd2 polyester fiber; sewing: ETE box quilting, double needle stitch edges,  4 corner loops; Packaging: Wired VZB Bag + insert; case pack 2</t>
  </si>
  <si>
    <t>Shell: 100% cotton woven; Fill: 100% polyetser fiber</t>
    <phoneticPr fontId="8" type="noConversion"/>
  </si>
  <si>
    <t>94*96"</t>
  </si>
  <si>
    <t>white</t>
  </si>
  <si>
    <t>Piece</t>
  </si>
  <si>
    <t>Normal</t>
  </si>
  <si>
    <t>9404.40.1000</t>
  </si>
  <si>
    <t>royalty</t>
  </si>
  <si>
    <t>Fabric: 400TC TPI cotton dobby white non-directional pattern; Fill: 8oz/yd2 polyester fiber; sewing: ETE box quilting, double needle stitch edges,  4 corner loops; Packaging: Wired VZB Bag + insert; case pack 3</t>
  </si>
  <si>
    <t>Shell: 100% cotton woven; Fill: 100% polyetser fiber</t>
  </si>
  <si>
    <t>108*96"</t>
  </si>
  <si>
    <t>BRB16-0268</t>
    <phoneticPr fontId="2" type="noConversion"/>
  </si>
  <si>
    <t>BRB16-0269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</si>
</sst>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6" fillId="2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 xr:uid="{2C6395F7-3344-4489-9F53-B8541E650445}"/>
    <cellStyle name="Normal 2" xfId="1" xr:uid="{B64B00F6-725F-470D-B101-DBA43474CA51}"/>
    <cellStyle name="Normal 2 18 2" xfId="2" xr:uid="{128082A8-ED9E-4B13-B9B1-8BC65CBFF92D}"/>
    <cellStyle name="Percent 2" xfId="4" xr:uid="{D86EF87B-E0B8-4E4B-AAFB-5D6595BB51A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BRB%20400TC%20Cttn%20DA%20Cmf%20commit%202.06.2026.xlsx" TargetMode="External"/><Relationship Id="rId1" Type="http://schemas.openxmlformats.org/officeDocument/2006/relationships/externalLinkPath" Target="/Users/liujie/Downloads/HG%20BRB%20400TC%20Cttn%20DA%20Cmf%20commit%202.06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CCD 2.10.26"/>
      <sheetName val="12.10.25 HZ Cost"/>
      <sheetName val="HG proj 2.06.26"/>
      <sheetName val="ValueSelection"/>
      <sheetName val="Data"/>
    </sheetNames>
    <sheetDataSet>
      <sheetData sheetId="0"/>
      <sheetData sheetId="1"/>
      <sheetData sheetId="2">
        <row r="77">
          <cell r="B77">
            <v>145.69999999999999</v>
          </cell>
          <cell r="C77">
            <v>164.9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68AC-2BA1-42F0-9FEB-2969056918B0}">
  <dimension ref="A1:BJ3"/>
  <sheetViews>
    <sheetView tabSelected="1" topLeftCell="H1" workbookViewId="0">
      <selection activeCell="L3" sqref="L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7.54296875" style="2" customWidth="1"/>
    <col min="8" max="8" width="10.81640625" style="2" customWidth="1"/>
    <col min="9" max="9" width="7.453125" style="2" customWidth="1"/>
    <col min="10" max="10" width="51.1796875" style="2" customWidth="1"/>
    <col min="11" max="11" width="11.1796875" style="3" customWidth="1"/>
    <col min="12" max="12" width="9" style="2" customWidth="1"/>
    <col min="13" max="14" width="6.1796875" style="2" customWidth="1"/>
    <col min="15" max="15" width="6.81640625" style="2" customWidth="1"/>
    <col min="16" max="17" width="5.54296875" style="2" customWidth="1"/>
    <col min="18" max="18" width="9.7265625" style="4" customWidth="1"/>
    <col min="19" max="19" width="8" style="5" customWidth="1"/>
    <col min="20" max="20" width="8.1796875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0" style="2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76.5" customHeight="1" x14ac:dyDescent="0.3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1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79</v>
      </c>
      <c r="P2" s="41"/>
      <c r="Q2" s="41" t="s">
        <v>72</v>
      </c>
      <c r="R2" s="45">
        <f>'[11]HZ CCD 2.10.26'!B77</f>
        <v>145.69999999999999</v>
      </c>
      <c r="S2" s="46">
        <v>7.8</v>
      </c>
      <c r="T2" s="47">
        <f>IF(ISERROR(R2/S2),"",R2/S2)</f>
        <v>18.679487179487179</v>
      </c>
      <c r="U2" s="48">
        <f>T2</f>
        <v>18.679487179487179</v>
      </c>
      <c r="V2" s="12">
        <v>18.68</v>
      </c>
      <c r="W2" s="41" t="s">
        <v>73</v>
      </c>
      <c r="X2" s="49">
        <v>53</v>
      </c>
      <c r="Y2" s="49">
        <v>53</v>
      </c>
      <c r="Z2" s="49">
        <v>32</v>
      </c>
      <c r="AA2" s="46">
        <v>4</v>
      </c>
      <c r="AB2" s="50">
        <v>2</v>
      </c>
      <c r="AC2" s="51">
        <f>IF(X2="","",X2*Y2*Z2/1000000)</f>
        <v>8.9887999999999996E-2</v>
      </c>
      <c r="AD2" s="52">
        <f>IF(AB2="","",65/AC2*AB2)</f>
        <v>1446.24421502314</v>
      </c>
      <c r="AE2" s="41">
        <v>3300</v>
      </c>
      <c r="AF2" s="53">
        <f>IF(ISERROR(AE2/AD2),"",AE2/AD2)</f>
        <v>2.2817723076923078</v>
      </c>
      <c r="AG2" s="41" t="s">
        <v>74</v>
      </c>
      <c r="AH2" s="54">
        <f>4.4%+20%</f>
        <v>0.24400000000000002</v>
      </c>
      <c r="AI2" s="53">
        <f>IF(ISERROR(U2*AH2),"",U2*AH2)</f>
        <v>4.5577948717948722</v>
      </c>
      <c r="AJ2" s="53">
        <f t="shared" ref="AJ2:AJ3" si="0">IF(ISERROR(U2+AF2+AI2),"",U2+AF2+AI2)</f>
        <v>25.519054358974358</v>
      </c>
      <c r="AK2" s="55">
        <v>0.01</v>
      </c>
      <c r="AL2" s="53">
        <f t="shared" ref="AL2:AL3" si="1">IF(ISERROR(BE2*AK2),"",BE2*AK2)</f>
        <v>0.3337</v>
      </c>
      <c r="AM2" s="55">
        <v>0</v>
      </c>
      <c r="AN2" s="53">
        <f t="shared" ref="AN2:AN3" si="2">IF(ISERROR(BE2*AM2),"",BE2*AM2)</f>
        <v>0</v>
      </c>
      <c r="AO2" s="55">
        <v>0</v>
      </c>
      <c r="AP2" s="53">
        <f t="shared" ref="AP2:AP3" si="3">IF(ISERROR(BE2*AO2),"",BE2*AO2)</f>
        <v>0</v>
      </c>
      <c r="AQ2" s="55">
        <v>0</v>
      </c>
      <c r="AR2" s="53">
        <f>IF(ISERROR(BE2*AQ2),"",BE2*AQ2)</f>
        <v>0</v>
      </c>
      <c r="AS2" s="41" t="s">
        <v>75</v>
      </c>
      <c r="AT2" s="55">
        <v>0.06</v>
      </c>
      <c r="AU2" s="53">
        <f t="shared" ref="AU2:AU3" si="4">IF(ISERROR(BE2*AT2),"",BE2*AT2)</f>
        <v>2.0021999999999998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3" si="5">IF(ISERROR(AL2+AN2+AP2+AU2),"",AL2+AN2+AP2+AU2)</f>
        <v>2.3358999999999996</v>
      </c>
      <c r="BC2" s="53">
        <f t="shared" ref="BC2:BC3" si="6">IF(ISERROR(AJ2+BB2),"",AJ2+BB2)</f>
        <v>27.854954358974357</v>
      </c>
      <c r="BD2" s="56">
        <f t="shared" ref="BD2:BD3" si="7">IF(ISERROR((BE2-BC2)/BE2),"",(BE2-BC2)/BE2)</f>
        <v>0.16526957270079834</v>
      </c>
      <c r="BE2" s="57">
        <v>33.369999999999997</v>
      </c>
      <c r="BF2" s="12">
        <v>69.989999999999995</v>
      </c>
      <c r="BG2" s="56">
        <f>IF(ISERROR((BF2-BE2)/BF2),"",(BF2-BE2)/BF2)</f>
        <v>0.523217602514645</v>
      </c>
      <c r="BH2" s="11">
        <v>1000</v>
      </c>
      <c r="BI2" s="53">
        <f>IF(ISERROR(BC2*BH2),"",BC2*BH2)</f>
        <v>27854.954358974359</v>
      </c>
      <c r="BJ2" s="53">
        <f>IF(ISERROR(BE2*BH2),"",BE2*BH2)</f>
        <v>33370</v>
      </c>
    </row>
    <row r="3" spans="1:62" ht="87" x14ac:dyDescent="0.3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66</v>
      </c>
      <c r="I3" s="41" t="s">
        <v>67</v>
      </c>
      <c r="J3" s="41" t="s">
        <v>76</v>
      </c>
      <c r="K3" s="43" t="s">
        <v>77</v>
      </c>
      <c r="L3" s="41" t="s">
        <v>78</v>
      </c>
      <c r="M3" s="41" t="s">
        <v>71</v>
      </c>
      <c r="N3" s="41"/>
      <c r="O3" s="44" t="s">
        <v>80</v>
      </c>
      <c r="P3" s="41"/>
      <c r="Q3" s="41" t="s">
        <v>72</v>
      </c>
      <c r="R3" s="45">
        <f>'[11]HZ CCD 2.10.26'!C77</f>
        <v>164.9</v>
      </c>
      <c r="S3" s="46">
        <v>7.8</v>
      </c>
      <c r="T3" s="47">
        <f t="shared" ref="T3" si="8">IF(ISERROR(R3/S3),"",R3/S3)</f>
        <v>21.141025641025642</v>
      </c>
      <c r="U3" s="48">
        <f>T3</f>
        <v>21.141025641025642</v>
      </c>
      <c r="V3" s="12">
        <v>21.14</v>
      </c>
      <c r="W3" s="41" t="s">
        <v>73</v>
      </c>
      <c r="X3" s="49">
        <v>53</v>
      </c>
      <c r="Y3" s="49">
        <v>53</v>
      </c>
      <c r="Z3" s="49">
        <v>36</v>
      </c>
      <c r="AA3" s="46">
        <v>4</v>
      </c>
      <c r="AB3" s="11">
        <v>2</v>
      </c>
      <c r="AC3" s="51">
        <f t="shared" ref="AC3" si="9">IF(X3="","",X3*Y3*Z3/1000000)</f>
        <v>0.10112400000000001</v>
      </c>
      <c r="AD3" s="52">
        <f t="shared" ref="AD3" si="10">IF(AB3="","",65/AC3*AB3)</f>
        <v>1285.5504133539021</v>
      </c>
      <c r="AE3" s="41">
        <v>3300</v>
      </c>
      <c r="AF3" s="53">
        <f t="shared" ref="AF3" si="11">IF(ISERROR(AE3/AD3),"",AE3/AD3)</f>
        <v>2.5669938461538462</v>
      </c>
      <c r="AG3" s="41" t="s">
        <v>74</v>
      </c>
      <c r="AH3" s="54">
        <f>4.4%+20%</f>
        <v>0.24400000000000002</v>
      </c>
      <c r="AI3" s="53">
        <f>IF(ISERROR(U3*AH3),"",U3*AH3)</f>
        <v>5.1584102564102574</v>
      </c>
      <c r="AJ3" s="53">
        <f t="shared" si="0"/>
        <v>28.866429743589745</v>
      </c>
      <c r="AK3" s="55">
        <v>0.01</v>
      </c>
      <c r="AL3" s="53">
        <f t="shared" si="1"/>
        <v>0.376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" si="12">IF(ISERROR(BE3*AQ3),"",BE3*AQ3)</f>
        <v>0</v>
      </c>
      <c r="AS3" s="41" t="s">
        <v>75</v>
      </c>
      <c r="AT3" s="55">
        <v>0.06</v>
      </c>
      <c r="AU3" s="53">
        <f t="shared" si="4"/>
        <v>2.2559999999999998</v>
      </c>
      <c r="AV3" s="53">
        <v>0</v>
      </c>
      <c r="AW3" s="55">
        <v>0</v>
      </c>
      <c r="AX3" s="53">
        <f t="shared" ref="AX3" si="13">IF(ISERROR(BE3*AW3),"",BE3*AW3)</f>
        <v>0</v>
      </c>
      <c r="AY3" s="53">
        <v>0</v>
      </c>
      <c r="AZ3" s="55">
        <v>0</v>
      </c>
      <c r="BA3" s="53">
        <f t="shared" ref="BA3" si="14">IF(ISERROR(BE3*AZ3),"",BE3*AZ3)</f>
        <v>0</v>
      </c>
      <c r="BB3" s="53">
        <f t="shared" si="5"/>
        <v>2.6319999999999997</v>
      </c>
      <c r="BC3" s="53">
        <f t="shared" si="6"/>
        <v>31.498429743589746</v>
      </c>
      <c r="BD3" s="56">
        <f t="shared" si="7"/>
        <v>0.16227580469176212</v>
      </c>
      <c r="BE3" s="57">
        <v>37.6</v>
      </c>
      <c r="BF3" s="12">
        <v>79.989999999999995</v>
      </c>
      <c r="BG3" s="56">
        <f t="shared" ref="BG3" si="15">IF(ISERROR((BF3-BE3)/BF3),"",(BF3-BE3)/BF3)</f>
        <v>0.52994124265533182</v>
      </c>
      <c r="BH3" s="11">
        <v>1000</v>
      </c>
      <c r="BI3" s="53">
        <f t="shared" ref="BI3" si="16">IF(ISERROR(BC3*BH3),"",BC3*BH3)</f>
        <v>31498.429743589746</v>
      </c>
      <c r="BJ3" s="53">
        <f t="shared" ref="BJ3" si="17">IF(ISERROR(BE3*BH3),"",BE3*BH3)</f>
        <v>37600</v>
      </c>
    </row>
  </sheetData>
  <sheetProtection insertRows="0" deleteRows="0" sort="0"/>
  <protectedRanges>
    <protectedRange sqref="P2:BD3 BF2:BH3 AQ1:AR1 AV1 AY1 L4:BA241 A2:J241 L2:N3" name="Range1"/>
    <protectedRange sqref="K2:K246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2026-02-11T02:25:25Z</dcterms:created>
  <dcterms:modified xsi:type="dcterms:W3CDTF">2026-02-11T02:28:32Z</dcterms:modified>
</cp:coreProperties>
</file>