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20%tariff Q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D">'[2]other data'!$T$2:$T$5</definedName>
    <definedName name="ADUL">'[1]BTC26 PO'!#REF!</definedName>
    <definedName name="APL">'[1]BTC26 PO'!#REF!</definedName>
    <definedName name="ART">'[1]BTC26 PO'!#REF!</definedName>
    <definedName name="as">'[3]1-Import Product Data Sheet'!$X$2</definedName>
    <definedName name="Banner">'[4]Hardline Drop down'!$H$5:$H$9</definedName>
    <definedName name="BASI">'[1]BTC26 PO'!#REF!</definedName>
    <definedName name="BATH">'[1]BTC26 PO'!#REF!</definedName>
    <definedName name="bigidea">[5]Lists!$I$6:$I$29</definedName>
    <definedName name="BLK">'[1]BTC26 PO'!#REF!</definedName>
    <definedName name="Brand">'[3]1-Import Product Data Sheet'!$N$102:$N$144</definedName>
    <definedName name="Branded">[5]Lists!$F$6:$F$38</definedName>
    <definedName name="brands">'[2]other data'!$K$2:$K$48</definedName>
    <definedName name="CATEGORY">[6]Sheet1!$DW$2:$DW$3</definedName>
    <definedName name="chargeback">'[2]other data'!$B$2:$B$6</definedName>
    <definedName name="color">[5]Lists!$J$6:$J$29</definedName>
    <definedName name="COLOR_FAMILY">'[7]x-Lists'!$AB$2:$AB$18</definedName>
    <definedName name="colour">[6]Sheet1!$EH$2:$EH$3</definedName>
    <definedName name="countries">'[2]other data'!$I$3:$I$249</definedName>
    <definedName name="Cycle">[5]Lists!$E$6:$E$30</definedName>
    <definedName name="den">[5]Lists!$L$6:$L$29</definedName>
    <definedName name="diffgrp">'[2]diff group head'!$A$2:$A$47</definedName>
    <definedName name="DIFFS">'[2]other data'!$AF$2:$AF$13</definedName>
    <definedName name="division">'[8]X-PORTS'!$K$4:$K$12</definedName>
    <definedName name="Division1">'[4]Hardline Drop down'!$A$5:$A$16</definedName>
    <definedName name="FASHION">[9]LIST!$E$2:$E$7</definedName>
    <definedName name="foam">[6]Sheet1!$EC$2:$EC$3</definedName>
    <definedName name="FOBCostPerPiece">#REF!</definedName>
    <definedName name="freight">'[2]other data'!$AC$3:$AC$14</definedName>
    <definedName name="FUR">'[1]BTC26 PO'!#REF!</definedName>
    <definedName name="HANGER">[2]hangers!$B$3:$B$42</definedName>
    <definedName name="hanger2">[2]hangers!$G$3:$G$42</definedName>
    <definedName name="INITIALBUY">[9]LIST!$G$2:$G$7</definedName>
    <definedName name="KD">[6]Sheet1!$DS$2:$DS$2</definedName>
    <definedName name="LGT">'[1]BTC26 PO'!#REF!</definedName>
    <definedName name="LIFESTYLE">[9]LIST!$C$2:$C$7</definedName>
    <definedName name="LOCALIZATION__PRICEPOINT">'[7]x-Lists'!$Z$2:$Z$4</definedName>
    <definedName name="loctype">'[2]other data'!$BN$2:$BN$6</definedName>
    <definedName name="M">[6]Sheet1!$EA$2:$EA$3</definedName>
    <definedName name="Office">'[4]Hardline Drop down'!$C$5:$C$21</definedName>
    <definedName name="ORDERTYPE">'[2]other data'!$AN$2:$AN$6</definedName>
    <definedName name="OTB">'[2]other data'!$R$2:$R$14</definedName>
    <definedName name="PACK">[6]Sheet1!$EE$2:$EE$3</definedName>
    <definedName name="PackageType">'[3]1-Import Product Data Sheet'!$L$102:$L$131</definedName>
    <definedName name="PDQList">'[3]1-Import Product Data Sheet'!$AR$1:$AR$24</definedName>
    <definedName name="PET">'[1]BTC26 PO'!#REF!</definedName>
    <definedName name="PETB">'[1]BTC26 PO'!#REF!</definedName>
    <definedName name="po_type">'[2]other data'!$AU$2:$AU$11</definedName>
    <definedName name="PORT_IFF">[10]a!$A$10:$B$35</definedName>
    <definedName name="ports">'[8]X-PORTS'!$D$4:$D$33</definedName>
    <definedName name="PortSeq">'[3]1-Import Product Data Sheet'!$U$2</definedName>
    <definedName name="PortSeqLCL">#REF!</definedName>
    <definedName name="POtype">#REF!</definedName>
    <definedName name="PrevBuy">'[3]1-Import Product Data Sheet'!$AR$26:$AR$27</definedName>
    <definedName name="PRICE">[9]LIST!$B$2:$B$6</definedName>
    <definedName name="QSFOB">[11]Q1!$C$38</definedName>
    <definedName name="RateSeq">'[3]1-Import Product Data Sheet'!$X$2</definedName>
    <definedName name="RUG">'[1]BTC26 PO'!#REF!</definedName>
    <definedName name="runnum">'[2]other data'!$BI$2:$BI$18</definedName>
    <definedName name="scalenum">'[2]other data'!$BG$2:$BG$18</definedName>
    <definedName name="Season">'[4]Hardline Drop down'!$D$5:$D$15</definedName>
    <definedName name="SHET">'[1]BTC26 PO'!#REF!</definedName>
    <definedName name="size1">#REF!</definedName>
    <definedName name="size1a">#REF!</definedName>
    <definedName name="SPECIAL">[2]comments!$B$3:$B$54</definedName>
    <definedName name="ssn_code">'[2]other data'!$AQ$2:$AQ$110</definedName>
    <definedName name="ssn_phase">'[2]other data'!$AS$2:$AS$83</definedName>
    <definedName name="SUPPLIER">'[2]vendor info'!$A$4:$A$400</definedName>
    <definedName name="TBJ">'[2]other data'!$AK$2:$AK$10</definedName>
    <definedName name="TERMS">'[2]other data'!$P$2:$P$7</definedName>
    <definedName name="THEME">'[7]x-Lists'!$AQ$2:$AQ$12</definedName>
    <definedName name="TICKET">[2]tickets!$B$3:$B$27</definedName>
    <definedName name="ticket2">[2]tickets!$G$3:$G$27</definedName>
    <definedName name="TOWL">'[1]BTC26 PO'!#REF!</definedName>
    <definedName name="TREATMENT">'[7]x-Lists'!$AR$2:$AR$23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USPORTS">'[8]X-PORTS'!$I$5:$I$7</definedName>
    <definedName name="VendorType">'[4]Hardline Drop down'!$F$5:$F$8</definedName>
    <definedName name="WAREHOUSE">'[2]other data'!$BL$2:$BL$24</definedName>
    <definedName name="WIN">'[1]BTC26 PO'!#REF!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NE">'[2]other data'!$BB$2:$BB$5</definedName>
    <definedName name="YNES">'[2]other data'!$BR$2:$BR$6</definedName>
    <definedName name="YOUT">'[1]BTC26 PO'!#REF!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2" i="1" l="1"/>
  <c r="BG2" i="1"/>
  <c r="BA2" i="1"/>
  <c r="AX2" i="1"/>
  <c r="AU2" i="1"/>
  <c r="AR2" i="1"/>
  <c r="AP2" i="1"/>
  <c r="AN2" i="1"/>
  <c r="AL2" i="1"/>
  <c r="AH2" i="1"/>
  <c r="AC2" i="1"/>
  <c r="AD2" i="1" s="1"/>
  <c r="AF2" i="1" s="1"/>
  <c r="U2" i="1"/>
  <c r="T2" i="1"/>
  <c r="BB2" i="1" l="1"/>
  <c r="AI2" i="1"/>
  <c r="AJ2" i="1" s="1"/>
  <c r="BC2" i="1" s="1"/>
  <c r="BI2" i="1" l="1"/>
  <c r="BD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<sst xmlns="http://schemas.openxmlformats.org/spreadsheetml/2006/main" count="77" uniqueCount="77">
  <si>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</si>
  <si>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</si>
  <si>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</si>
  <si>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</si>
  <si>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</si>
  <si>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</si>
  <si>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</si>
  <si>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</si>
  <si>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</si>
  <si>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</si>
  <si>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</si>
  <si>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</si>
  <si>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</si>
  <si>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</si>
  <si>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</si>
  <si>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</si>
  <si>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</si>
  <si>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</si>
  <si>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</si>
  <si>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</si>
  <si>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</si>
  <si>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</si>
  <si>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</si>
  <si>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</si>
  <si>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</si>
  <si>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</si>
  <si>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</si>
  <si>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</si>
  <si>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</si>
  <si>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</si>
  <si>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</si>
  <si>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</si>
  <si>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</si>
  <si>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</si>
  <si>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</si>
  <si>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</si>
  <si>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</si>
  <si>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</si>
  <si>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</si>
  <si>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</si>
  <si>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</si>
  <si>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</si>
  <si>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</si>
  <si>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</si>
  <si>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</si>
  <si>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</si>
  <si>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</si>
  <si>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</si>
  <si>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</si>
  <si>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</si>
  <si>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</si>
  <si>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</si>
  <si>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</si>
  <si>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</si>
  <si>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</si>
  <si>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</si>
  <si>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</si>
  <si>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</si>
  <si>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</si>
  <si>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</si>
  <si>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</si>
  <si>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</si>
  <si>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Serta</t>
  </si>
  <si>
    <t>Serta Sheep 5.5%</t>
  </si>
  <si>
    <t>MATT PAD/TOPPER</t>
  </si>
  <si>
    <t>Allergy Pro</t>
  </si>
  <si>
    <t>100% Polyester Serta Allergy Pro Mpad with bonus pillow protector</t>
    <phoneticPr fontId="3" type="noConversion"/>
  </si>
  <si>
    <t>Allergy Pro Mpad + bonus protector</t>
  </si>
  <si>
    <t>Fabric:110gsm 230T (75Dx150D/150x80) embossed pattern 100% polyester peachy finish flat allergen barrier + AM &amp; oder resist; Fill: 8oz/yd2 8" diamond quilted, Bottom:40gsm Polyester Non-Woven, 70gsm 15" Polyester Knit Skirt GTF 18" , + 1 bonus pillow protector; Packaging: Wire Rim Bag + Insert</t>
  </si>
  <si>
    <t>100% polyester overall</t>
    <phoneticPr fontId="3" type="noConversion"/>
  </si>
  <si>
    <t>39x80+15"; 20x28"(1)</t>
  </si>
  <si>
    <t>white</t>
  </si>
  <si>
    <r>
      <t>SH1</t>
    </r>
    <r>
      <rPr>
        <sz val="11"/>
        <rFont val="Calibri"/>
        <family val="2"/>
      </rPr>
      <t>6</t>
    </r>
    <r>
      <rPr>
        <sz val="11"/>
        <rFont val="Calibri"/>
        <family val="2"/>
      </rPr>
      <t>-1005</t>
    </r>
    <r>
      <rPr>
        <sz val="11"/>
        <color theme="1"/>
        <rFont val="宋体"/>
        <family val="2"/>
        <charset val="134"/>
        <scheme val="minor"/>
      </rPr>
      <t/>
    </r>
  </si>
  <si>
    <t>Set</t>
  </si>
  <si>
    <t>Normal</t>
  </si>
  <si>
    <t>9404.90.9622</t>
  </si>
  <si>
    <t>Royalty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</si>
</sst>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</numFmts>
  <fonts count="10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180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7" fontId="0" fillId="0" borderId="1" xfId="0" applyNumberForma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wrapText="1"/>
    </xf>
    <xf numFmtId="176" fontId="5" fillId="2" borderId="1" xfId="0" applyNumberFormat="1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 wrapText="1"/>
    </xf>
    <xf numFmtId="177" fontId="8" fillId="2" borderId="1" xfId="2" applyNumberFormat="1" applyFont="1" applyFill="1" applyBorder="1" applyAlignment="1">
      <alignment wrapText="1"/>
    </xf>
    <xf numFmtId="177" fontId="5" fillId="6" borderId="2" xfId="0" applyNumberFormat="1" applyFont="1" applyFill="1" applyBorder="1" applyAlignment="1">
      <alignment horizontal="center" wrapText="1"/>
    </xf>
    <xf numFmtId="177" fontId="5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8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79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7" fontId="8" fillId="0" borderId="1" xfId="2" applyNumberFormat="1" applyFont="1" applyBorder="1" applyAlignment="1">
      <alignment wrapText="1"/>
    </xf>
    <xf numFmtId="10" fontId="5" fillId="0" borderId="1" xfId="0" applyNumberFormat="1" applyFont="1" applyBorder="1" applyAlignment="1">
      <alignment horizontal="center" wrapText="1"/>
    </xf>
    <xf numFmtId="177" fontId="8" fillId="5" borderId="1" xfId="2" applyNumberFormat="1" applyFont="1" applyFill="1" applyBorder="1" applyAlignment="1">
      <alignment wrapText="1"/>
    </xf>
    <xf numFmtId="10" fontId="5" fillId="0" borderId="0" xfId="0" applyNumberFormat="1" applyFont="1" applyAlignment="1">
      <alignment horizontal="center" wrapText="1"/>
    </xf>
    <xf numFmtId="177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0" fontId="5" fillId="7" borderId="0" xfId="0" applyFont="1" applyFill="1" applyAlignment="1">
      <alignment horizontal="center" wrapText="1"/>
    </xf>
    <xf numFmtId="177" fontId="5" fillId="3" borderId="1" xfId="0" applyNumberFormat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177" fontId="5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8" borderId="1" xfId="3" applyNumberFormat="1" applyFont="1" applyFill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178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79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77" fontId="0" fillId="8" borderId="1" xfId="0" applyNumberFormat="1" applyFill="1" applyBorder="1" applyAlignment="1">
      <alignment wrapText="1"/>
    </xf>
    <xf numFmtId="10" fontId="4" fillId="0" borderId="1" xfId="0" applyNumberFormat="1" applyFon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177" fontId="4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BTC%20Serta%20Allergy%20Pro%20Mpad%20Set%20POE%20commit+3020tariff%201.23.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ellyns/Desktop/Copy%20of%20PO%20Worksheet%20Bundle16-Linens-Textiles-02_23_1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jun/Local%20Settings/Temporary%20Internet%20Files/Content.Outlook/YD2T8D84/ee%20cold%20weather%20ex%206-28%20%207-26%20-30%209-27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athy.li/Local%20Settings/Temporary%20Internet%20Files/Content.Outlook/7E91LGYA/bombay%20minkberber%20ex%20china%207-1-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20%tariff QS"/>
      <sheetName val="HZ CCD"/>
      <sheetName val="BTC26 PO"/>
      <sheetName val="ValueSelection"/>
      <sheetName val="Data"/>
    </sheetNames>
    <sheetDataSet>
      <sheetData sheetId="0"/>
      <sheetData sheetId="1"/>
      <sheetData sheetId="2">
        <row r="84">
          <cell r="C84">
            <v>5.48</v>
          </cell>
        </row>
      </sheetData>
      <sheetData sheetId="3"/>
      <sheetData sheetId="4"/>
      <sheetData sheetId="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X-PORTS"/>
    </sheetNames>
    <sheetDataSet>
      <sheetData sheetId="0" refreshError="1"/>
      <sheetData sheetId="1">
        <row r="13">
          <cell r="B13" t="str">
            <v>BEALLS  _, 0-Jan-1900 - #</v>
          </cell>
        </row>
      </sheetData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  <sheetName val="Window"/>
      <sheetName val="Bedding Set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  <sheetName val="Bath Rug"/>
    </sheetNames>
    <sheetDataSet>
      <sheetData sheetId="0" refreshError="1"/>
      <sheetData sheetId="1"/>
      <sheetData sheetId="2" refreshError="1"/>
      <sheetData sheetId="3" refreshError="1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 refreshError="1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 refreshError="1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 refreshError="1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 refreshError="1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/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/>
          </cell>
        </row>
        <row r="19">
          <cell r="D19" t="str">
            <v>PAKISTAN KARACHI / PT QASIM - PKKHI</v>
          </cell>
        </row>
        <row r="20">
          <cell r="D20" t="str">
            <v/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/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/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/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"/>
  <sheetViews>
    <sheetView tabSelected="1" workbookViewId="0">
      <pane xSplit="12" topLeftCell="M1" activePane="topRight" state="frozen"/>
      <selection pane="topRight" activeCell="E2" sqref="E2"/>
    </sheetView>
  </sheetViews>
  <sheetFormatPr defaultColWidth="9.140625" defaultRowHeight="15" x14ac:dyDescent="0.25"/>
  <cols>
    <col min="1" max="1" width="8.42578125" style="1" customWidth="1"/>
    <col min="2" max="2" width="8.85546875" style="2" customWidth="1"/>
    <col min="3" max="3" width="8.42578125" style="2" customWidth="1"/>
    <col min="4" max="4" width="7.85546875" style="2" customWidth="1"/>
    <col min="5" max="5" width="10.7109375" style="2" customWidth="1"/>
    <col min="6" max="6" width="12.140625" style="2" customWidth="1"/>
    <col min="7" max="7" width="7.5703125" style="2" customWidth="1"/>
    <col min="8" max="8" width="10.140625" style="2" customWidth="1"/>
    <col min="9" max="9" width="9.42578125" style="2" customWidth="1"/>
    <col min="10" max="10" width="43.85546875" style="2" customWidth="1"/>
    <col min="11" max="11" width="10.42578125" style="3" customWidth="1"/>
    <col min="12" max="12" width="10.28515625" style="2" customWidth="1"/>
    <col min="13" max="14" width="6.140625" style="2" customWidth="1"/>
    <col min="15" max="16" width="14.5703125" style="2" customWidth="1"/>
    <col min="17" max="17" width="5.5703125" style="2" customWidth="1"/>
    <col min="18" max="18" width="9.7109375" style="4" customWidth="1"/>
    <col min="19" max="19" width="8" style="5" customWidth="1"/>
    <col min="20" max="21" width="8.5703125" style="6" customWidth="1"/>
    <col min="22" max="22" width="8.140625" style="6" customWidth="1"/>
    <col min="23" max="23" width="9.42578125" style="2" customWidth="1"/>
    <col min="24" max="24" width="8.140625" style="7" customWidth="1"/>
    <col min="25" max="25" width="8.7109375" style="7" customWidth="1"/>
    <col min="26" max="26" width="7.140625" style="7" customWidth="1"/>
    <col min="27" max="27" width="9" style="5" customWidth="1"/>
    <col min="28" max="28" width="6.28515625" style="8" customWidth="1"/>
    <col min="29" max="29" width="10" style="9" customWidth="1"/>
    <col min="30" max="30" width="9.85546875" style="8" customWidth="1"/>
    <col min="31" max="31" width="7.85546875" style="2" customWidth="1"/>
    <col min="32" max="32" width="8.85546875" style="6" customWidth="1"/>
    <col min="33" max="33" width="7.85546875" style="2" customWidth="1"/>
    <col min="34" max="34" width="8.42578125" style="10" customWidth="1"/>
    <col min="35" max="35" width="9" style="6" customWidth="1"/>
    <col min="36" max="36" width="9.140625" style="6"/>
    <col min="37" max="37" width="7.85546875" style="10" customWidth="1"/>
    <col min="38" max="38" width="5.85546875" style="6" customWidth="1"/>
    <col min="39" max="39" width="8.140625" style="10" customWidth="1"/>
    <col min="40" max="40" width="9.28515625" style="6" customWidth="1"/>
    <col min="41" max="41" width="11.5703125" style="10" customWidth="1"/>
    <col min="42" max="42" width="10.85546875" style="6" customWidth="1"/>
    <col min="43" max="44" width="9.5703125" style="10" customWidth="1"/>
    <col min="45" max="45" width="10" style="6" customWidth="1"/>
    <col min="46" max="46" width="9.5703125" style="6" customWidth="1"/>
    <col min="47" max="47" width="11.85546875" style="6" customWidth="1"/>
    <col min="48" max="48" width="7.140625" style="10" customWidth="1"/>
    <col min="49" max="49" width="7.85546875" style="10" customWidth="1"/>
    <col min="50" max="50" width="9.5703125" style="6" customWidth="1"/>
    <col min="51" max="51" width="7.7109375" style="6" customWidth="1"/>
    <col min="52" max="52" width="8.28515625" style="10" customWidth="1"/>
    <col min="53" max="53" width="9.140625" style="6"/>
    <col min="54" max="55" width="9.140625" style="2"/>
    <col min="56" max="56" width="10.85546875" style="2" bestFit="1" customWidth="1"/>
    <col min="57" max="58" width="9.140625" style="6"/>
    <col min="59" max="60" width="9.140625" style="2"/>
    <col min="61" max="62" width="10.140625" style="2" bestFit="1" customWidth="1"/>
    <col min="63" max="16384" width="9.140625" style="2"/>
  </cols>
  <sheetData>
    <row r="1" spans="1:62" ht="68.099999999999994" customHeight="1" x14ac:dyDescent="0.25">
      <c r="A1" s="12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7" t="s">
        <v>8</v>
      </c>
      <c r="J1" s="16" t="s">
        <v>9</v>
      </c>
      <c r="K1" s="17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3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4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12" t="s">
        <v>30</v>
      </c>
      <c r="AF1" s="29" t="s">
        <v>31</v>
      </c>
      <c r="AG1" s="12" t="s">
        <v>32</v>
      </c>
      <c r="AH1" s="30" t="s">
        <v>33</v>
      </c>
      <c r="AI1" s="31" t="s">
        <v>34</v>
      </c>
      <c r="AJ1" s="29" t="s">
        <v>35</v>
      </c>
      <c r="AK1" s="30" t="s">
        <v>36</v>
      </c>
      <c r="AL1" s="29" t="s">
        <v>37</v>
      </c>
      <c r="AM1" s="30" t="s">
        <v>38</v>
      </c>
      <c r="AN1" s="29" t="s">
        <v>39</v>
      </c>
      <c r="AO1" s="30" t="s">
        <v>40</v>
      </c>
      <c r="AP1" s="29" t="s">
        <v>41</v>
      </c>
      <c r="AQ1" s="32" t="s">
        <v>42</v>
      </c>
      <c r="AR1" s="29" t="s">
        <v>43</v>
      </c>
      <c r="AS1" s="23" t="s">
        <v>44</v>
      </c>
      <c r="AT1" s="30" t="s">
        <v>45</v>
      </c>
      <c r="AU1" s="29" t="s">
        <v>46</v>
      </c>
      <c r="AV1" s="12" t="s">
        <v>47</v>
      </c>
      <c r="AW1" s="30" t="s">
        <v>48</v>
      </c>
      <c r="AX1" s="29" t="s">
        <v>49</v>
      </c>
      <c r="AY1" s="12" t="s">
        <v>50</v>
      </c>
      <c r="AZ1" s="30" t="s">
        <v>51</v>
      </c>
      <c r="BA1" s="29" t="s">
        <v>52</v>
      </c>
      <c r="BB1" s="29" t="s">
        <v>53</v>
      </c>
      <c r="BC1" s="33" t="s">
        <v>54</v>
      </c>
      <c r="BD1" s="34" t="s">
        <v>55</v>
      </c>
      <c r="BE1" s="35" t="s">
        <v>56</v>
      </c>
      <c r="BF1" s="36" t="s">
        <v>57</v>
      </c>
      <c r="BG1" s="37" t="s">
        <v>58</v>
      </c>
      <c r="BH1" s="12" t="s">
        <v>59</v>
      </c>
      <c r="BI1" s="38" t="s">
        <v>60</v>
      </c>
      <c r="BJ1" s="38" t="s">
        <v>61</v>
      </c>
    </row>
    <row r="2" spans="1:62" ht="119.25" customHeight="1" x14ac:dyDescent="0.25">
      <c r="A2" s="39">
        <v>1</v>
      </c>
      <c r="B2" s="40"/>
      <c r="C2" s="40"/>
      <c r="D2" s="40" t="s">
        <v>62</v>
      </c>
      <c r="E2" s="40" t="s">
        <v>63</v>
      </c>
      <c r="F2" s="40" t="s">
        <v>64</v>
      </c>
      <c r="G2" s="41" t="s">
        <v>65</v>
      </c>
      <c r="H2" s="41" t="s">
        <v>66</v>
      </c>
      <c r="I2" s="41" t="s">
        <v>67</v>
      </c>
      <c r="J2" s="41" t="s">
        <v>68</v>
      </c>
      <c r="K2" s="42" t="s">
        <v>69</v>
      </c>
      <c r="L2" s="40" t="s">
        <v>70</v>
      </c>
      <c r="M2" s="40" t="s">
        <v>71</v>
      </c>
      <c r="N2" s="40"/>
      <c r="O2" s="43" t="s">
        <v>72</v>
      </c>
      <c r="P2" s="44"/>
      <c r="Q2" s="45" t="s">
        <v>73</v>
      </c>
      <c r="R2" s="46"/>
      <c r="S2" s="47">
        <v>7.95</v>
      </c>
      <c r="T2" s="48">
        <f>IF(ISERROR(R2/S2),"",R2/S2)</f>
        <v>0</v>
      </c>
      <c r="U2" s="49">
        <f>'[1]HZ CCD'!C84</f>
        <v>5.48</v>
      </c>
      <c r="V2" s="11">
        <v>5.38</v>
      </c>
      <c r="W2" s="40" t="s">
        <v>74</v>
      </c>
      <c r="X2" s="50">
        <v>46</v>
      </c>
      <c r="Y2" s="50">
        <v>38</v>
      </c>
      <c r="Z2" s="50">
        <v>20</v>
      </c>
      <c r="AA2" s="47">
        <v>4</v>
      </c>
      <c r="AB2" s="51">
        <v>2</v>
      </c>
      <c r="AC2" s="52">
        <f>IF(X2="","",X2*Y2*Z2/1000000)</f>
        <v>3.4959999999999998E-2</v>
      </c>
      <c r="AD2" s="53">
        <f>IF(AB2="","",65/AC2*AB2)</f>
        <v>3718.5354691075518</v>
      </c>
      <c r="AE2" s="40">
        <v>2250</v>
      </c>
      <c r="AF2" s="54">
        <f t="shared" ref="AF2" si="0">IF(ISERROR(AE2/AD2),"",AE2/AD2)</f>
        <v>0.60507692307692307</v>
      </c>
      <c r="AG2" s="40" t="s">
        <v>75</v>
      </c>
      <c r="AH2" s="55">
        <f>7.3%+20%</f>
        <v>0.27300000000000002</v>
      </c>
      <c r="AI2" s="54">
        <f>IF(ISERROR(U2*AH2),"",U2*AH2)</f>
        <v>1.4960400000000003</v>
      </c>
      <c r="AJ2" s="54">
        <f t="shared" ref="AJ2" si="1">IF(ISERROR(U2+AF2+AI2),"",U2+AF2+AI2)</f>
        <v>7.5811169230769231</v>
      </c>
      <c r="AK2" s="56">
        <v>0.01</v>
      </c>
      <c r="AL2" s="54">
        <f t="shared" ref="AL2" si="2">IF(ISERROR(BE2*AK2),"",BE2*AK2)</f>
        <v>0.10150000000000001</v>
      </c>
      <c r="AM2" s="56">
        <v>0</v>
      </c>
      <c r="AN2" s="54">
        <f t="shared" ref="AN2" si="3">IF(ISERROR(BE2*AM2),"",BE2*AM2)</f>
        <v>0</v>
      </c>
      <c r="AO2" s="56">
        <v>0</v>
      </c>
      <c r="AP2" s="54">
        <f t="shared" ref="AP2" si="4">IF(ISERROR(BE2*AO2),"",BE2*AO2)</f>
        <v>0</v>
      </c>
      <c r="AQ2" s="56">
        <v>0</v>
      </c>
      <c r="AR2" s="54">
        <f>IF(ISERROR(BE2*AQ2),"",BE2*AQ2)</f>
        <v>0</v>
      </c>
      <c r="AS2" s="40" t="s">
        <v>76</v>
      </c>
      <c r="AT2" s="56">
        <v>5.5E-2</v>
      </c>
      <c r="AU2" s="54">
        <f t="shared" ref="AU2" si="5">IF(ISERROR(BE2*AT2),"",BE2*AT2)</f>
        <v>0.55825000000000002</v>
      </c>
      <c r="AV2" s="54">
        <v>0</v>
      </c>
      <c r="AW2" s="56">
        <v>0</v>
      </c>
      <c r="AX2" s="54">
        <f>IF(ISERROR(BE2*AW2),"",BE2*AW2)</f>
        <v>0</v>
      </c>
      <c r="AY2" s="54">
        <v>0</v>
      </c>
      <c r="AZ2" s="56">
        <v>0</v>
      </c>
      <c r="BA2" s="54">
        <f>IF(ISERROR(BE2*AZ2),"",BE2*AZ2)</f>
        <v>0</v>
      </c>
      <c r="BB2" s="54">
        <f t="shared" ref="BB2" si="6">IF(ISERROR(AL2+AN2+AP2+AU2),"",AL2+AN2+AP2+AU2)</f>
        <v>0.65975000000000006</v>
      </c>
      <c r="BC2" s="54">
        <f t="shared" ref="BC2" si="7">IF(ISERROR(AJ2+BB2),"",AJ2+BB2)</f>
        <v>8.2408669230769238</v>
      </c>
      <c r="BD2" s="57">
        <f t="shared" ref="BD2" si="8">IF(ISERROR((BE2-BC2)/BE2),"",(BE2-BC2)/BE2)</f>
        <v>0.18809192876089423</v>
      </c>
      <c r="BE2" s="58">
        <v>10.15</v>
      </c>
      <c r="BF2" s="11">
        <v>19.989999999999998</v>
      </c>
      <c r="BG2" s="57">
        <f>IF(ISERROR((BF2-BE2)/BF2),"",(BF2-BE2)/BF2)</f>
        <v>0.4922461230615307</v>
      </c>
      <c r="BH2" s="59">
        <v>2400</v>
      </c>
      <c r="BI2" s="54">
        <f>IF(ISERROR(BC2*BH2),"",BC2*BH2)</f>
        <v>19778.080615384617</v>
      </c>
      <c r="BJ2" s="54">
        <f>IF(ISERROR(BE2*BH2),"",BE2*BH2)</f>
        <v>24360</v>
      </c>
    </row>
  </sheetData>
  <protectedRanges>
    <protectedRange sqref="L2:N2 BF2:BH2 AQ1:AR1 AV1 AY1 Q2:BD2 L3:BA239 A2:J239" name="Range1"/>
    <protectedRange sqref="K2:K244" name="Range1_1"/>
    <protectedRange sqref="P2" name="Range1_2"/>
    <protectedRange sqref="O2" name="Range1_13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D2</xm:sqref>
        </x14:dataValidation>
        <x14:dataValidation type="list" allowBlank="1" showInputMessage="1" showErrorMessage="1">
          <x14:formula1>
            <xm:f>[1]Data!#REF!</xm:f>
          </x14:formula1>
          <xm:sqref>W2</xm:sqref>
        </x14:dataValidation>
        <x14:dataValidation type="list" allowBlank="1" showInputMessage="1" showErrorMessage="1">
          <x14:formula1>
            <xm:f>[1]Data!#REF!</xm:f>
          </x14:formula1>
          <xm:sqref>Q2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[1]ValueSelection!#REF!</xm:f>
          </x14:formula1>
          <xm:sqref>F2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20%tariff QS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2026-01-27T01:20:45Z</dcterms:created>
  <dcterms:modified xsi:type="dcterms:W3CDTF">2026-01-27T01:21:11Z</dcterms:modified>
</cp:coreProperties>
</file>