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xr:revisionPtr revIDLastSave="0" documentId="13_ncr:1_{6FC633BA-8909-4BC8-BFE3-4E33B4205092}" xr6:coauthVersionLast="47" xr6:coauthVersionMax="47" xr10:uidLastSave="{00000000-0000-0000-0000-000000000000}"/>
  <bookViews>
    <workbookView xWindow="-110" yWindow="-110" windowWidth="19420" windowHeight="11500" xr2:uid="{05DC6B92-AF4B-4D49-B70B-7461A5481B30}"/>
  </bookViews>
  <sheets>
    <sheet name="Item" sheetId="1" r:id="rId1"/>
  </sheets>
  <externalReferences>
    <externalReference r:id="rId2"/>
    <externalReference r:id="rId3"/>
  </externalReferences>
  <definedNames>
    <definedName name="CATEGORY">[1]Sheet1!$DW$2:$DW$3</definedName>
    <definedName name="colour">[1]Sheet1!$EH$2:$EH$3</definedName>
    <definedName name="foam">[1]Sheet1!$EC$2:$EC$3</definedName>
    <definedName name="KD">[1]Sheet1!$DS$2:$DS$2</definedName>
    <definedName name="M">[1]Sheet1!$EA$2:$EA$3</definedName>
    <definedName name="PACK">[1]Sheet1!$EE$2:$EE$3</definedName>
    <definedName name="PORT_IFF">[2]a!$A$10:$B$35</definedName>
    <definedName name="UNIT">[1]Sheet1!$EF$2:$EF$3</definedName>
    <definedName name="vlook">#REF!</definedName>
    <definedName name="wood">[1]Sheet1!$EG$2:$EG$3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B34" i="1" l="1"/>
  <c r="AU34" i="1"/>
  <c r="AR34" i="1"/>
  <c r="AP34" i="1"/>
  <c r="AN34" i="1"/>
  <c r="AL34" i="1"/>
  <c r="AV34" i="1" s="1"/>
  <c r="AI34" i="1"/>
  <c r="AB34" i="1"/>
  <c r="AD34" i="1" s="1"/>
  <c r="AF34" i="1" s="1"/>
  <c r="AJ34" i="1" s="1"/>
  <c r="AW34" i="1" s="1"/>
  <c r="BB33" i="1"/>
  <c r="AU33" i="1"/>
  <c r="AR33" i="1"/>
  <c r="AP33" i="1"/>
  <c r="AN33" i="1"/>
  <c r="AL33" i="1"/>
  <c r="AI33" i="1"/>
  <c r="AB33" i="1"/>
  <c r="AD33" i="1" s="1"/>
  <c r="AF33" i="1" s="1"/>
  <c r="AJ33" i="1" s="1"/>
  <c r="BB32" i="1"/>
  <c r="AU32" i="1"/>
  <c r="AR32" i="1"/>
  <c r="AP32" i="1"/>
  <c r="AN32" i="1"/>
  <c r="AL32" i="1"/>
  <c r="AI32" i="1"/>
  <c r="AB32" i="1"/>
  <c r="AD32" i="1" s="1"/>
  <c r="AF32" i="1" s="1"/>
  <c r="AJ32" i="1" s="1"/>
  <c r="BB31" i="1"/>
  <c r="AU31" i="1"/>
  <c r="AR31" i="1"/>
  <c r="AP31" i="1"/>
  <c r="AN31" i="1"/>
  <c r="AL31" i="1"/>
  <c r="AV31" i="1" s="1"/>
  <c r="AI31" i="1"/>
  <c r="AB31" i="1"/>
  <c r="AD31" i="1" s="1"/>
  <c r="AF31" i="1" s="1"/>
  <c r="AJ31" i="1" s="1"/>
  <c r="AW31" i="1" s="1"/>
  <c r="BB30" i="1"/>
  <c r="AU30" i="1"/>
  <c r="AR30" i="1"/>
  <c r="AP30" i="1"/>
  <c r="AN30" i="1"/>
  <c r="AL30" i="1"/>
  <c r="AI30" i="1"/>
  <c r="AB30" i="1"/>
  <c r="AD30" i="1" s="1"/>
  <c r="AF30" i="1" s="1"/>
  <c r="AJ30" i="1" s="1"/>
  <c r="BB29" i="1"/>
  <c r="AU29" i="1"/>
  <c r="AR29" i="1"/>
  <c r="AP29" i="1"/>
  <c r="AN29" i="1"/>
  <c r="AL29" i="1"/>
  <c r="AI29" i="1"/>
  <c r="AB29" i="1"/>
  <c r="AD29" i="1" s="1"/>
  <c r="AF29" i="1" s="1"/>
  <c r="AJ29" i="1" s="1"/>
  <c r="BB28" i="1"/>
  <c r="AU28" i="1"/>
  <c r="AR28" i="1"/>
  <c r="AP28" i="1"/>
  <c r="AN28" i="1"/>
  <c r="AL28" i="1"/>
  <c r="AI28" i="1"/>
  <c r="AB28" i="1"/>
  <c r="AD28" i="1" s="1"/>
  <c r="AF28" i="1" s="1"/>
  <c r="AJ28" i="1" s="1"/>
  <c r="BB27" i="1"/>
  <c r="AU27" i="1"/>
  <c r="AR27" i="1"/>
  <c r="AP27" i="1"/>
  <c r="AN27" i="1"/>
  <c r="AL27" i="1"/>
  <c r="AI27" i="1"/>
  <c r="AB27" i="1"/>
  <c r="AD27" i="1" s="1"/>
  <c r="AF27" i="1" s="1"/>
  <c r="AJ27" i="1" s="1"/>
  <c r="BB26" i="1"/>
  <c r="AU26" i="1"/>
  <c r="AR26" i="1"/>
  <c r="AP26" i="1"/>
  <c r="AN26" i="1"/>
  <c r="AL26" i="1"/>
  <c r="AV26" i="1" s="1"/>
  <c r="AI26" i="1"/>
  <c r="AB26" i="1"/>
  <c r="AD26" i="1" s="1"/>
  <c r="AF26" i="1" s="1"/>
  <c r="BB25" i="1"/>
  <c r="AU25" i="1"/>
  <c r="AR25" i="1"/>
  <c r="AP25" i="1"/>
  <c r="AN25" i="1"/>
  <c r="AL25" i="1"/>
  <c r="AI25" i="1"/>
  <c r="AB25" i="1"/>
  <c r="AD25" i="1" s="1"/>
  <c r="AF25" i="1" s="1"/>
  <c r="AJ25" i="1" s="1"/>
  <c r="BB24" i="1"/>
  <c r="AU24" i="1"/>
  <c r="AR24" i="1"/>
  <c r="AP24" i="1"/>
  <c r="AN24" i="1"/>
  <c r="AL24" i="1"/>
  <c r="AI24" i="1"/>
  <c r="AB24" i="1"/>
  <c r="AD24" i="1" s="1"/>
  <c r="AF24" i="1" s="1"/>
  <c r="AJ24" i="1" s="1"/>
  <c r="BB23" i="1"/>
  <c r="AU23" i="1"/>
  <c r="AR23" i="1"/>
  <c r="AP23" i="1"/>
  <c r="AN23" i="1"/>
  <c r="AL23" i="1"/>
  <c r="AV23" i="1" s="1"/>
  <c r="AI23" i="1"/>
  <c r="AD23" i="1"/>
  <c r="AF23" i="1" s="1"/>
  <c r="AJ23" i="1" s="1"/>
  <c r="AW23" i="1" s="1"/>
  <c r="AB23" i="1"/>
  <c r="BB22" i="1"/>
  <c r="AU22" i="1"/>
  <c r="AR22" i="1"/>
  <c r="AP22" i="1"/>
  <c r="AN22" i="1"/>
  <c r="AL22" i="1"/>
  <c r="AV22" i="1" s="1"/>
  <c r="AI22" i="1"/>
  <c r="AB22" i="1"/>
  <c r="AD22" i="1" s="1"/>
  <c r="AF22" i="1" s="1"/>
  <c r="AJ22" i="1" s="1"/>
  <c r="AW22" i="1" s="1"/>
  <c r="BB21" i="1"/>
  <c r="AU21" i="1"/>
  <c r="AR21" i="1"/>
  <c r="AP21" i="1"/>
  <c r="AN21" i="1"/>
  <c r="AL21" i="1"/>
  <c r="AI21" i="1"/>
  <c r="AB21" i="1"/>
  <c r="AD21" i="1" s="1"/>
  <c r="AF21" i="1" s="1"/>
  <c r="AJ21" i="1" s="1"/>
  <c r="BB20" i="1"/>
  <c r="AU20" i="1"/>
  <c r="AR20" i="1"/>
  <c r="AP20" i="1"/>
  <c r="AN20" i="1"/>
  <c r="AL20" i="1"/>
  <c r="AI20" i="1"/>
  <c r="AB20" i="1"/>
  <c r="AD20" i="1" s="1"/>
  <c r="AF20" i="1" s="1"/>
  <c r="BB19" i="1"/>
  <c r="AU19" i="1"/>
  <c r="AR19" i="1"/>
  <c r="AP19" i="1"/>
  <c r="AN19" i="1"/>
  <c r="AL19" i="1"/>
  <c r="AV19" i="1" s="1"/>
  <c r="AI19" i="1"/>
  <c r="AB19" i="1"/>
  <c r="AD19" i="1" s="1"/>
  <c r="AF19" i="1" s="1"/>
  <c r="AJ19" i="1" s="1"/>
  <c r="AW19" i="1" s="1"/>
  <c r="BB18" i="1"/>
  <c r="AU18" i="1"/>
  <c r="AR18" i="1"/>
  <c r="AP18" i="1"/>
  <c r="AN18" i="1"/>
  <c r="AL18" i="1"/>
  <c r="AI18" i="1"/>
  <c r="AB18" i="1"/>
  <c r="AD18" i="1" s="1"/>
  <c r="AF18" i="1" s="1"/>
  <c r="AJ18" i="1" s="1"/>
  <c r="BB17" i="1"/>
  <c r="AU17" i="1"/>
  <c r="AR17" i="1"/>
  <c r="AP17" i="1"/>
  <c r="AN17" i="1"/>
  <c r="AL17" i="1"/>
  <c r="AI17" i="1"/>
  <c r="AB17" i="1"/>
  <c r="AD17" i="1" s="1"/>
  <c r="AF17" i="1" s="1"/>
  <c r="BB16" i="1"/>
  <c r="AU16" i="1"/>
  <c r="AR16" i="1"/>
  <c r="AP16" i="1"/>
  <c r="AN16" i="1"/>
  <c r="AL16" i="1"/>
  <c r="AI16" i="1"/>
  <c r="AB16" i="1"/>
  <c r="AD16" i="1" s="1"/>
  <c r="AF16" i="1" s="1"/>
  <c r="AJ16" i="1" s="1"/>
  <c r="BB15" i="1"/>
  <c r="AU15" i="1"/>
  <c r="AR15" i="1"/>
  <c r="AP15" i="1"/>
  <c r="AN15" i="1"/>
  <c r="AL15" i="1"/>
  <c r="AI15" i="1"/>
  <c r="AB15" i="1"/>
  <c r="AD15" i="1" s="1"/>
  <c r="AF15" i="1" s="1"/>
  <c r="AJ15" i="1" s="1"/>
  <c r="BB14" i="1"/>
  <c r="AU14" i="1"/>
  <c r="AR14" i="1"/>
  <c r="AP14" i="1"/>
  <c r="AN14" i="1"/>
  <c r="AL14" i="1"/>
  <c r="AI14" i="1"/>
  <c r="AB14" i="1"/>
  <c r="AD14" i="1" s="1"/>
  <c r="AF14" i="1" s="1"/>
  <c r="BB13" i="1"/>
  <c r="AU13" i="1"/>
  <c r="AR13" i="1"/>
  <c r="AP13" i="1"/>
  <c r="AN13" i="1"/>
  <c r="AL13" i="1"/>
  <c r="AI13" i="1"/>
  <c r="AB13" i="1"/>
  <c r="AD13" i="1" s="1"/>
  <c r="AF13" i="1" s="1"/>
  <c r="AJ13" i="1" s="1"/>
  <c r="BB12" i="1"/>
  <c r="AU12" i="1"/>
  <c r="AR12" i="1"/>
  <c r="AP12" i="1"/>
  <c r="AN12" i="1"/>
  <c r="AL12" i="1"/>
  <c r="AI12" i="1"/>
  <c r="AB12" i="1"/>
  <c r="AD12" i="1" s="1"/>
  <c r="AF12" i="1" s="1"/>
  <c r="AJ12" i="1" s="1"/>
  <c r="BB11" i="1"/>
  <c r="AU11" i="1"/>
  <c r="AR11" i="1"/>
  <c r="AP11" i="1"/>
  <c r="AN11" i="1"/>
  <c r="AL11" i="1"/>
  <c r="AV11" i="1" s="1"/>
  <c r="AI11" i="1"/>
  <c r="AB11" i="1"/>
  <c r="AD11" i="1" s="1"/>
  <c r="AF11" i="1" s="1"/>
  <c r="BB10" i="1"/>
  <c r="AU10" i="1"/>
  <c r="AR10" i="1"/>
  <c r="AP10" i="1"/>
  <c r="AN10" i="1"/>
  <c r="AL10" i="1"/>
  <c r="AI10" i="1"/>
  <c r="AB10" i="1"/>
  <c r="AD10" i="1" s="1"/>
  <c r="AF10" i="1" s="1"/>
  <c r="AJ10" i="1" s="1"/>
  <c r="BB9" i="1"/>
  <c r="AU9" i="1"/>
  <c r="AR9" i="1"/>
  <c r="AP9" i="1"/>
  <c r="AN9" i="1"/>
  <c r="AL9" i="1"/>
  <c r="AI9" i="1"/>
  <c r="AB9" i="1"/>
  <c r="AD9" i="1" s="1"/>
  <c r="AF9" i="1" s="1"/>
  <c r="AJ9" i="1" s="1"/>
  <c r="BB8" i="1"/>
  <c r="AU8" i="1"/>
  <c r="AR8" i="1"/>
  <c r="AP8" i="1"/>
  <c r="AN8" i="1"/>
  <c r="AL8" i="1"/>
  <c r="AI8" i="1"/>
  <c r="AB8" i="1"/>
  <c r="AD8" i="1" s="1"/>
  <c r="AF8" i="1" s="1"/>
  <c r="BB7" i="1"/>
  <c r="AU7" i="1"/>
  <c r="AR7" i="1"/>
  <c r="AP7" i="1"/>
  <c r="AN7" i="1"/>
  <c r="AL7" i="1"/>
  <c r="AV7" i="1" s="1"/>
  <c r="AI7" i="1"/>
  <c r="AB7" i="1"/>
  <c r="AD7" i="1" s="1"/>
  <c r="AF7" i="1" s="1"/>
  <c r="AJ7" i="1" s="1"/>
  <c r="AW7" i="1" s="1"/>
  <c r="BB6" i="1"/>
  <c r="AU6" i="1"/>
  <c r="AR6" i="1"/>
  <c r="AP6" i="1"/>
  <c r="AN6" i="1"/>
  <c r="AL6" i="1"/>
  <c r="AI6" i="1"/>
  <c r="AB6" i="1"/>
  <c r="AD6" i="1" s="1"/>
  <c r="AF6" i="1" s="1"/>
  <c r="AJ6" i="1" s="1"/>
  <c r="BB5" i="1"/>
  <c r="AU5" i="1"/>
  <c r="AR5" i="1"/>
  <c r="AP5" i="1"/>
  <c r="AN5" i="1"/>
  <c r="AL5" i="1"/>
  <c r="AI5" i="1"/>
  <c r="AB5" i="1"/>
  <c r="AD5" i="1" s="1"/>
  <c r="AF5" i="1" s="1"/>
  <c r="BB4" i="1"/>
  <c r="AU4" i="1"/>
  <c r="AR4" i="1"/>
  <c r="AP4" i="1"/>
  <c r="AN4" i="1"/>
  <c r="AL4" i="1"/>
  <c r="AI4" i="1"/>
  <c r="AB4" i="1"/>
  <c r="AD4" i="1" s="1"/>
  <c r="AF4" i="1" s="1"/>
  <c r="AJ4" i="1" s="1"/>
  <c r="BB3" i="1"/>
  <c r="AU3" i="1"/>
  <c r="AR3" i="1"/>
  <c r="AP3" i="1"/>
  <c r="AN3" i="1"/>
  <c r="AL3" i="1"/>
  <c r="AI3" i="1"/>
  <c r="AB3" i="1"/>
  <c r="AD3" i="1" s="1"/>
  <c r="AF3" i="1" s="1"/>
  <c r="AJ3" i="1" s="1"/>
  <c r="BB2" i="1"/>
  <c r="AU2" i="1"/>
  <c r="AR2" i="1"/>
  <c r="AP2" i="1"/>
  <c r="AN2" i="1"/>
  <c r="AL2" i="1"/>
  <c r="AV2" i="1" s="1"/>
  <c r="AI2" i="1"/>
  <c r="AB2" i="1"/>
  <c r="AD2" i="1" s="1"/>
  <c r="AF2" i="1" s="1"/>
  <c r="AJ2" i="1" l="1"/>
  <c r="AW2" i="1" s="1"/>
  <c r="AJ5" i="1"/>
  <c r="AV5" i="1"/>
  <c r="AV12" i="1"/>
  <c r="AW12" i="1" s="1"/>
  <c r="AJ26" i="1"/>
  <c r="AW26" i="1" s="1"/>
  <c r="AX26" i="1" s="1"/>
  <c r="AV24" i="1"/>
  <c r="AV33" i="1"/>
  <c r="AW33" i="1" s="1"/>
  <c r="AV29" i="1"/>
  <c r="AW29" i="1" s="1"/>
  <c r="AW28" i="1"/>
  <c r="BA28" i="1" s="1"/>
  <c r="AV8" i="1"/>
  <c r="AW8" i="1" s="1"/>
  <c r="AV17" i="1"/>
  <c r="AV20" i="1"/>
  <c r="AV32" i="1"/>
  <c r="AW32" i="1" s="1"/>
  <c r="AV13" i="1"/>
  <c r="AW13" i="1" s="1"/>
  <c r="AV25" i="1"/>
  <c r="AW25" i="1" s="1"/>
  <c r="AV3" i="1"/>
  <c r="AW3" i="1" s="1"/>
  <c r="AV4" i="1"/>
  <c r="AW4" i="1" s="1"/>
  <c r="AV6" i="1"/>
  <c r="AW6" i="1" s="1"/>
  <c r="AV15" i="1"/>
  <c r="AW15" i="1" s="1"/>
  <c r="AV16" i="1"/>
  <c r="AW16" i="1" s="1"/>
  <c r="BA16" i="1" s="1"/>
  <c r="AV18" i="1"/>
  <c r="AW18" i="1" s="1"/>
  <c r="AV9" i="1"/>
  <c r="AW9" i="1" s="1"/>
  <c r="AX9" i="1" s="1"/>
  <c r="AV21" i="1"/>
  <c r="AW21" i="1" s="1"/>
  <c r="BA21" i="1" s="1"/>
  <c r="AV27" i="1"/>
  <c r="AW27" i="1" s="1"/>
  <c r="BA27" i="1" s="1"/>
  <c r="AV28" i="1"/>
  <c r="AJ8" i="1"/>
  <c r="AJ11" i="1"/>
  <c r="AW11" i="1" s="1"/>
  <c r="BA11" i="1" s="1"/>
  <c r="AJ14" i="1"/>
  <c r="AJ17" i="1"/>
  <c r="AJ20" i="1"/>
  <c r="BA23" i="1"/>
  <c r="AX23" i="1"/>
  <c r="BA7" i="1"/>
  <c r="AX7" i="1"/>
  <c r="AX19" i="1"/>
  <c r="BA19" i="1"/>
  <c r="BA22" i="1"/>
  <c r="AX22" i="1"/>
  <c r="BA31" i="1"/>
  <c r="AX31" i="1"/>
  <c r="AX34" i="1"/>
  <c r="BA34" i="1"/>
  <c r="BA13" i="1"/>
  <c r="AX13" i="1"/>
  <c r="AW24" i="1"/>
  <c r="AW5" i="1"/>
  <c r="AV14" i="1"/>
  <c r="AV30" i="1"/>
  <c r="AW30" i="1" s="1"/>
  <c r="AV10" i="1"/>
  <c r="AW10" i="1" s="1"/>
  <c r="BA9" i="1" l="1"/>
  <c r="AW20" i="1"/>
  <c r="BA20" i="1" s="1"/>
  <c r="AX21" i="1"/>
  <c r="BA18" i="1"/>
  <c r="AX18" i="1"/>
  <c r="BA15" i="1"/>
  <c r="AX15" i="1"/>
  <c r="BA2" i="1"/>
  <c r="AX2" i="1"/>
  <c r="AX11" i="1"/>
  <c r="BA26" i="1"/>
  <c r="BA32" i="1"/>
  <c r="AX32" i="1"/>
  <c r="BA6" i="1"/>
  <c r="AX6" i="1"/>
  <c r="BA4" i="1"/>
  <c r="AX4" i="1"/>
  <c r="BA3" i="1"/>
  <c r="AX3" i="1"/>
  <c r="AX28" i="1"/>
  <c r="AW14" i="1"/>
  <c r="BA14" i="1" s="1"/>
  <c r="AX27" i="1"/>
  <c r="AX16" i="1"/>
  <c r="AW17" i="1"/>
  <c r="AX30" i="1"/>
  <c r="BA30" i="1"/>
  <c r="AX24" i="1"/>
  <c r="BA24" i="1"/>
  <c r="BA10" i="1"/>
  <c r="AX10" i="1"/>
  <c r="AX25" i="1"/>
  <c r="BA25" i="1"/>
  <c r="BA12" i="1"/>
  <c r="AX12" i="1"/>
  <c r="BA8" i="1"/>
  <c r="AX8" i="1"/>
  <c r="BA29" i="1"/>
  <c r="AX29" i="1"/>
  <c r="BA33" i="1"/>
  <c r="AX33" i="1"/>
  <c r="BA5" i="1"/>
  <c r="AX5" i="1"/>
  <c r="AX20" i="1" l="1"/>
  <c r="AX14" i="1"/>
  <c r="BA17" i="1"/>
  <c r="AX1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AB1" authorId="0" shapeId="0" xr:uid="{115D2EE4-0799-4E94-B855-ACD43376EBC2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D1" authorId="0" shapeId="0" xr:uid="{FB8AD1F4-490C-44A2-8AA4-4A96B043A84C}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F1" authorId="0" shapeId="0" xr:uid="{235634D7-D027-4FCC-BCE3-834D09F4F6A2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I1" authorId="0" shapeId="0" xr:uid="{F1F37602-8F28-40DD-9721-CE026F286C74}">
      <text>
        <r>
          <rPr>
            <sz val="11"/>
            <rFont val="Calibri"/>
            <family val="2"/>
          </rPr>
          <t>[FOB Cost $ (Value)]*[Duty Rate]</t>
        </r>
      </text>
    </comment>
    <comment ref="AJ1" authorId="0" shapeId="0" xr:uid="{50938571-3D24-4EA4-AB85-2301B4CB6320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L1" authorId="0" shapeId="0" xr:uid="{BCB88976-CB00-4730-8036-F97C0840B6F7}">
      <text>
        <r>
          <rPr>
            <sz val="11"/>
            <rFont val="Calibri"/>
            <family val="2"/>
          </rPr>
          <t>[JLA POE Price]*[DA %]</t>
        </r>
      </text>
    </comment>
    <comment ref="AN1" authorId="0" shapeId="0" xr:uid="{0D10BAF1-8226-4C73-BFEE-E24C16D734E5}">
      <text>
        <r>
          <rPr>
            <sz val="11"/>
            <rFont val="Calibri"/>
            <family val="2"/>
          </rPr>
          <t>[JLA POE Price]*[Warehouse Charge %]</t>
        </r>
      </text>
    </comment>
    <comment ref="AP1" authorId="0" shapeId="0" xr:uid="{C8BAE1CD-400E-4A58-900C-45E29D8EA00D}">
      <text>
        <r>
          <rPr>
            <sz val="11"/>
            <rFont val="Calibri"/>
            <family val="2"/>
          </rPr>
          <t>[JLA POE Price]*[Royalty %]</t>
        </r>
      </text>
    </comment>
    <comment ref="AR1" authorId="0" shapeId="0" xr:uid="{FFECC7EB-7857-48A9-8483-47398A7A421D}">
      <text>
        <r>
          <rPr>
            <sz val="11"/>
            <rFont val="Calibri"/>
            <family val="2"/>
          </rPr>
          <t>[FOB Cost]*[AVN %]</t>
        </r>
      </text>
    </comment>
    <comment ref="AU1" authorId="0" shapeId="0" xr:uid="{4B1C7C45-D492-4D4E-A998-3D13C813E269}">
      <text>
        <r>
          <rPr>
            <sz val="11"/>
            <rFont val="Calibri"/>
            <family val="2"/>
          </rPr>
          <t>[JLA POE Price]*[Load 3 %]</t>
        </r>
      </text>
    </comment>
    <comment ref="AV1" authorId="0" shapeId="0" xr:uid="{FB8DE2E4-3CA9-404F-8F52-F33A2554CF02}">
      <text>
        <r>
          <rPr>
            <sz val="11"/>
            <rFont val="Calibri"/>
            <family val="2"/>
          </rPr>
          <t>[DA $]+[Warehouse Charge $]+[Royalty $]+[AVN $]+[Load 3 $]</t>
        </r>
      </text>
    </comment>
    <comment ref="AW1" authorId="0" shapeId="0" xr:uid="{A69DC49C-0578-4451-B806-CFF4C0A516F7}">
      <text>
        <r>
          <rPr>
            <sz val="11"/>
            <rFont val="Calibri"/>
            <family val="2"/>
          </rPr>
          <t>[LDP Cost $]+[Total Load $]</t>
        </r>
      </text>
    </comment>
    <comment ref="AX1" authorId="0" shapeId="0" xr:uid="{B3DEB2BA-B6BD-40CF-9BA1-BFC0C5DE3032}">
      <text>
        <r>
          <rPr>
            <sz val="11"/>
            <rFont val="Calibri"/>
            <family val="2"/>
          </rPr>
          <t>([JLA POE Price]-[LDP Cost with Load $])/[JLA POE Price]</t>
        </r>
      </text>
    </comment>
    <comment ref="BA1" authorId="0" shapeId="0" xr:uid="{E8F16976-9CE9-4CD5-9A79-C3BD7FFC459A}">
      <text>
        <r>
          <rPr>
            <sz val="11"/>
            <rFont val="Calibri"/>
            <family val="2"/>
          </rPr>
          <t>[LDP Cost with Load $]*[Total Quantity]</t>
        </r>
      </text>
    </comment>
    <comment ref="BB1" authorId="0" shapeId="0" xr:uid="{A8187795-5791-4016-A8A2-4C968D54BC6A}">
      <text>
        <r>
          <rPr>
            <sz val="11"/>
            <rFont val="Calibri"/>
            <family val="2"/>
          </rPr>
          <t>[JLA POE Price]*[Total Quantity]</t>
        </r>
      </text>
    </comment>
  </commentList>
</comments>
</file>

<file path=xl/sharedStrings.xml><?xml version="1.0" encoding="utf-8"?>
<sst xmlns="http://schemas.openxmlformats.org/spreadsheetml/2006/main" count="516" uniqueCount="120">
  <si>
    <t>Line No.</t>
  </si>
  <si>
    <t>Photo</t>
  </si>
  <si>
    <t>VIN/Art No.</t>
  </si>
  <si>
    <t>Container #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</si>
  <si>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</si>
  <si>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</si>
  <si>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</si>
  <si>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</si>
  <si>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</si>
  <si>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</si>
  <si>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</si>
  <si>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</si>
  <si>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</si>
  <si>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</si>
  <si>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Trim</t>
  </si>
  <si>
    <t>Item No</t>
    <phoneticPr fontId="5" type="noConversion"/>
  </si>
  <si>
    <t>UPC</t>
    <phoneticPr fontId="5" type="noConversion"/>
  </si>
  <si>
    <t>Customer Item#</t>
  </si>
  <si>
    <t>Unit of Measure</t>
  </si>
  <si>
    <t>UCCPM Price</t>
  </si>
  <si>
    <t>FOB Cost $ (Value)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</si>
  <si>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</si>
  <si>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</si>
  <si>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</si>
  <si>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</si>
  <si>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</si>
  <si>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</si>
  <si>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</si>
  <si>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</si>
  <si>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</si>
  <si>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</si>
  <si>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</si>
  <si>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</si>
  <si>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</si>
  <si>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</si>
  <si>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</si>
  <si>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</si>
  <si>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</si>
  <si>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Warehouse Charge %</t>
  </si>
  <si>
    <t>Warehouse Charge $</t>
  </si>
  <si>
    <t>Royalty %</t>
  </si>
  <si>
    <t>Royalty $</t>
  </si>
  <si>
    <t>AVN %</t>
  </si>
  <si>
    <t>AVN $</t>
  </si>
  <si>
    <t>Load 3</t>
  </si>
  <si>
    <t>Load 3 %</t>
  </si>
  <si>
    <t>Load 3 $</t>
  </si>
  <si>
    <t>Total Load $</t>
  </si>
  <si>
    <t>LDP Cost with Load $</t>
  </si>
  <si>
    <t>JLA POE MU%</t>
  </si>
  <si>
    <t>JLA POE Dead Net Price</t>
  </si>
  <si>
    <t>Total Quantity</t>
  </si>
  <si>
    <t>Total Cost</t>
  </si>
  <si>
    <t>Total Sales</t>
  </si>
  <si>
    <t>Serta</t>
  </si>
  <si>
    <t>Serta Sheep 5.5%</t>
  </si>
  <si>
    <t>SHEET/SHEET SET</t>
  </si>
  <si>
    <t>Serta Perfect Cool</t>
    <phoneticPr fontId="5" type="noConversion"/>
  </si>
  <si>
    <t>100% polyester 80gsm Microfiber Cooling Sheets</t>
    <phoneticPr fontId="5" type="noConversion"/>
  </si>
  <si>
    <t>T Cooling Sheets</t>
    <phoneticPr fontId="5" type="noConversion"/>
  </si>
  <si>
    <t>100% polyester sheets, cooling topical treatment, VZB packaging, regular hem</t>
    <phoneticPr fontId="5" type="noConversion"/>
  </si>
  <si>
    <t>100% polyester, Print</t>
    <phoneticPr fontId="5" type="noConversion"/>
  </si>
  <si>
    <t>TWIN: 66X96"/20x30"(2)/39X75"+12"</t>
  </si>
  <si>
    <t>Simple Leopard Blush</t>
  </si>
  <si>
    <t>SH20-0930</t>
    <phoneticPr fontId="5" type="noConversion"/>
  </si>
  <si>
    <t>Set</t>
  </si>
  <si>
    <t>Normal</t>
  </si>
  <si>
    <t>6302.32.2040</t>
  </si>
  <si>
    <t>TXL Cooling Sheets</t>
    <phoneticPr fontId="5" type="noConversion"/>
  </si>
  <si>
    <t>TWIN XL  66X96"/20x30"(2)/39X80"+12"</t>
  </si>
  <si>
    <t>SH20-0931</t>
  </si>
  <si>
    <t>F Cooling Sheets</t>
    <phoneticPr fontId="5" type="noConversion"/>
  </si>
  <si>
    <t>FULL: 81X96"/20x30"(4)/54X75"+12"</t>
  </si>
  <si>
    <t>SH20-0932</t>
  </si>
  <si>
    <t>Q Cooling Sheets</t>
    <phoneticPr fontId="5" type="noConversion"/>
  </si>
  <si>
    <t>QUEEN: 90x102"/20x30"(4)/60x80"+12"</t>
  </si>
  <si>
    <t>SH20-0933</t>
  </si>
  <si>
    <t>K Cooling Sheets</t>
    <phoneticPr fontId="5" type="noConversion"/>
  </si>
  <si>
    <t>KING: 108x102"/20x40"(4)/78x80"+12"</t>
  </si>
  <si>
    <t>SH20-0934</t>
  </si>
  <si>
    <t>CK Cooling Sheets</t>
    <phoneticPr fontId="5" type="noConversion"/>
  </si>
  <si>
    <t>CKING: 108x102"/20x40"(4)/72x84"+12"</t>
  </si>
  <si>
    <t>SH20-0935</t>
  </si>
  <si>
    <t>Monte Plaid Blush/Grey</t>
  </si>
  <si>
    <t>SH20-0936</t>
    <phoneticPr fontId="5" type="noConversion"/>
  </si>
  <si>
    <t>SH20-0937</t>
  </si>
  <si>
    <t>SH20-0938</t>
  </si>
  <si>
    <t>SH20-0939</t>
  </si>
  <si>
    <t>SH20-0940</t>
  </si>
  <si>
    <t>SH20-0941</t>
  </si>
  <si>
    <t>Simple Windowpane Blue</t>
  </si>
  <si>
    <t>SH20-0942</t>
    <phoneticPr fontId="5" type="noConversion"/>
  </si>
  <si>
    <t>SH20-0943</t>
  </si>
  <si>
    <t>SH20-0944</t>
  </si>
  <si>
    <t>SH20-0945</t>
  </si>
  <si>
    <t>SH20-0946</t>
  </si>
  <si>
    <t>SH20-0947</t>
  </si>
  <si>
    <t>Horizontal Stripe Blue Multi</t>
  </si>
  <si>
    <t>SH20-0948</t>
    <phoneticPr fontId="5" type="noConversion"/>
  </si>
  <si>
    <t>SH20-0949</t>
  </si>
  <si>
    <t>SH20-0950</t>
  </si>
  <si>
    <t>SH20-0951</t>
  </si>
  <si>
    <t>SH20-0952</t>
  </si>
  <si>
    <t>SH20-0953</t>
  </si>
  <si>
    <t>100% polyester sheets, cooling topical treatment, VZB packaging, Z hem</t>
    <phoneticPr fontId="5" type="noConversion"/>
  </si>
  <si>
    <t>100% polyester, Solid</t>
    <phoneticPr fontId="5" type="noConversion"/>
  </si>
  <si>
    <t>Highrise</t>
  </si>
  <si>
    <t>SH20-0954</t>
    <phoneticPr fontId="5" type="noConversion"/>
  </si>
  <si>
    <t>SH20-0955</t>
  </si>
  <si>
    <t>SH20-0956</t>
  </si>
  <si>
    <t>FXL Cooling Sheets</t>
    <phoneticPr fontId="5" type="noConversion"/>
  </si>
  <si>
    <t>FULL XL  81X96"/20x30"(4)/54X80"+12"</t>
  </si>
  <si>
    <t>SH20-0957</t>
  </si>
  <si>
    <t>SH20-0958</t>
  </si>
  <si>
    <t>SH20-0959</t>
  </si>
  <si>
    <t>SH20-0960</t>
  </si>
  <si>
    <t>Ice Melt</t>
  </si>
  <si>
    <t>SH20-0961</t>
    <phoneticPr fontId="5" type="noConversion"/>
  </si>
  <si>
    <t>Sheer Pink</t>
  </si>
  <si>
    <t>SH20-0962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</si>
</sst>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&quot;$&quot;#,##0.00"/>
    <numFmt numFmtId="177" formatCode="0.0"/>
    <numFmt numFmtId="178" formatCode="0.000"/>
    <numFmt numFmtId="179" formatCode="[$$-409]#,##0.00;\-[$$-409]#,##0.00"/>
    <numFmt numFmtId="180" formatCode="0.0%"/>
    <numFmt numFmtId="181" formatCode="_(&quot;$&quot;* #,##0.00_);_(&quot;$&quot;* \(#,##0.00\);_(&quot;$&quot;* &quot;-&quot;??_);_(@_)"/>
    <numFmt numFmtId="182" formatCode="_([$$-409]* #,##0.00_);_([$$-409]* \(#,##0.00\);_([$$-409]* &quot;-&quot;??_);_(@_)"/>
  </numFmts>
  <fonts count="10" x14ac:knownFonts="1">
    <font>
      <sz val="11"/>
      <name val="Calibri"/>
      <family val="2"/>
    </font>
    <font>
      <sz val="11"/>
      <name val="Calibri"/>
      <family val="2"/>
    </font>
    <font>
      <sz val="9"/>
      <name val="等线"/>
      <family val="2"/>
      <charset val="134"/>
      <scheme val="minor"/>
    </font>
    <font>
      <b/>
      <sz val="11"/>
      <name val="Calibri"/>
      <family val="2"/>
    </font>
    <font>
      <b/>
      <i/>
      <sz val="11"/>
      <name val="Calibri"/>
      <family val="2"/>
    </font>
    <font>
      <sz val="9"/>
      <name val="宋体"/>
      <family val="3"/>
      <charset val="134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0"/>
    <xf numFmtId="0" fontId="6" fillId="0" borderId="0"/>
    <xf numFmtId="9" fontId="1" fillId="0" borderId="0" applyFont="0" applyFill="0" applyBorder="0" applyAlignment="0" applyProtection="0"/>
    <xf numFmtId="181" fontId="6" fillId="0" borderId="0" applyFont="0" applyFill="0" applyBorder="0" applyAlignment="0" applyProtection="0"/>
  </cellStyleXfs>
  <cellXfs count="52">
    <xf numFmtId="0" fontId="0" fillId="0" borderId="0" xfId="0"/>
    <xf numFmtId="0" fontId="1" fillId="0" borderId="0" xfId="1" applyAlignment="1">
      <alignment horizontal="center" wrapText="1"/>
    </xf>
    <xf numFmtId="0" fontId="1" fillId="0" borderId="0" xfId="1" applyAlignment="1">
      <alignment wrapText="1"/>
    </xf>
    <xf numFmtId="176" fontId="1" fillId="0" borderId="0" xfId="1" applyNumberFormat="1" applyAlignment="1">
      <alignment wrapText="1"/>
    </xf>
    <xf numFmtId="10" fontId="1" fillId="0" borderId="0" xfId="1" applyNumberFormat="1" applyAlignment="1">
      <alignment wrapText="1"/>
    </xf>
    <xf numFmtId="0" fontId="3" fillId="0" borderId="2" xfId="1" applyFont="1" applyBorder="1" applyAlignment="1">
      <alignment horizontal="center" wrapText="1"/>
    </xf>
    <xf numFmtId="0" fontId="3" fillId="4" borderId="2" xfId="1" applyFont="1" applyFill="1" applyBorder="1" applyAlignment="1">
      <alignment horizontal="center" wrapText="1"/>
    </xf>
    <xf numFmtId="0" fontId="4" fillId="4" borderId="2" xfId="1" applyFont="1" applyFill="1" applyBorder="1" applyAlignment="1">
      <alignment horizontal="center" wrapText="1"/>
    </xf>
    <xf numFmtId="0" fontId="4" fillId="5" borderId="2" xfId="1" applyFont="1" applyFill="1" applyBorder="1" applyAlignment="1">
      <alignment horizontal="center" wrapText="1"/>
    </xf>
    <xf numFmtId="0" fontId="3" fillId="5" borderId="2" xfId="1" applyFont="1" applyFill="1" applyBorder="1" applyAlignment="1">
      <alignment horizontal="center" wrapText="1"/>
    </xf>
    <xf numFmtId="176" fontId="3" fillId="2" borderId="0" xfId="1" applyNumberFormat="1" applyFont="1" applyFill="1" applyAlignment="1">
      <alignment wrapText="1"/>
    </xf>
    <xf numFmtId="176" fontId="3" fillId="6" borderId="1" xfId="1" applyNumberFormat="1" applyFont="1" applyFill="1" applyBorder="1" applyAlignment="1">
      <alignment horizontal="center" wrapText="1"/>
    </xf>
    <xf numFmtId="0" fontId="4" fillId="0" borderId="2" xfId="1" applyFont="1" applyBorder="1" applyAlignment="1">
      <alignment horizontal="center" wrapText="1"/>
    </xf>
    <xf numFmtId="177" fontId="3" fillId="0" borderId="2" xfId="1" applyNumberFormat="1" applyFont="1" applyBorder="1" applyAlignment="1">
      <alignment horizontal="center" wrapText="1"/>
    </xf>
    <xf numFmtId="2" fontId="3" fillId="0" borderId="2" xfId="1" applyNumberFormat="1" applyFont="1" applyBorder="1" applyAlignment="1">
      <alignment horizontal="center" wrapText="1"/>
    </xf>
    <xf numFmtId="1" fontId="3" fillId="0" borderId="2" xfId="1" applyNumberFormat="1" applyFont="1" applyBorder="1" applyAlignment="1">
      <alignment horizontal="center" wrapText="1"/>
    </xf>
    <xf numFmtId="178" fontId="7" fillId="0" borderId="2" xfId="2" applyNumberFormat="1" applyFont="1" applyBorder="1" applyAlignment="1">
      <alignment wrapText="1"/>
    </xf>
    <xf numFmtId="2" fontId="8" fillId="0" borderId="2" xfId="2" applyNumberFormat="1" applyFont="1" applyBorder="1" applyAlignment="1">
      <alignment wrapText="1"/>
    </xf>
    <xf numFmtId="1" fontId="7" fillId="0" borderId="2" xfId="2" applyNumberFormat="1" applyFont="1" applyBorder="1" applyAlignment="1">
      <alignment wrapText="1"/>
    </xf>
    <xf numFmtId="176" fontId="7" fillId="0" borderId="2" xfId="2" applyNumberFormat="1" applyFont="1" applyBorder="1" applyAlignment="1">
      <alignment wrapText="1"/>
    </xf>
    <xf numFmtId="10" fontId="3" fillId="0" borderId="2" xfId="1" applyNumberFormat="1" applyFont="1" applyBorder="1" applyAlignment="1">
      <alignment horizontal="center" wrapText="1"/>
    </xf>
    <xf numFmtId="176" fontId="7" fillId="5" borderId="2" xfId="2" applyNumberFormat="1" applyFont="1" applyFill="1" applyBorder="1" applyAlignment="1">
      <alignment wrapText="1"/>
    </xf>
    <xf numFmtId="176" fontId="8" fillId="0" borderId="2" xfId="2" applyNumberFormat="1" applyFont="1" applyBorder="1" applyAlignment="1">
      <alignment wrapText="1"/>
    </xf>
    <xf numFmtId="176" fontId="7" fillId="3" borderId="2" xfId="2" applyNumberFormat="1" applyFont="1" applyFill="1" applyBorder="1" applyAlignment="1">
      <alignment wrapText="1"/>
    </xf>
    <xf numFmtId="10" fontId="7" fillId="3" borderId="2" xfId="2" applyNumberFormat="1" applyFont="1" applyFill="1" applyBorder="1" applyAlignment="1">
      <alignment wrapText="1"/>
    </xf>
    <xf numFmtId="176" fontId="8" fillId="7" borderId="2" xfId="2" applyNumberFormat="1" applyFont="1" applyFill="1" applyBorder="1" applyAlignment="1">
      <alignment wrapText="1"/>
    </xf>
    <xf numFmtId="0" fontId="1" fillId="0" borderId="2" xfId="1" applyBorder="1" applyAlignment="1">
      <alignment horizontal="center"/>
    </xf>
    <xf numFmtId="0" fontId="1" fillId="0" borderId="2" xfId="1" applyBorder="1"/>
    <xf numFmtId="179" fontId="1" fillId="0" borderId="2" xfId="1" applyNumberFormat="1" applyBorder="1"/>
    <xf numFmtId="0" fontId="1" fillId="0" borderId="2" xfId="1" applyBorder="1" applyAlignment="1">
      <alignment wrapText="1"/>
    </xf>
    <xf numFmtId="0" fontId="1" fillId="5" borderId="2" xfId="0" applyFont="1" applyFill="1" applyBorder="1" applyAlignment="1">
      <alignment wrapText="1"/>
    </xf>
    <xf numFmtId="0" fontId="1" fillId="5" borderId="2" xfId="0" quotePrefix="1" applyFont="1" applyFill="1" applyBorder="1" applyAlignment="1">
      <alignment wrapText="1"/>
    </xf>
    <xf numFmtId="176" fontId="1" fillId="0" borderId="1" xfId="1" applyNumberFormat="1" applyBorder="1" applyAlignment="1">
      <alignment horizontal="center" wrapText="1"/>
    </xf>
    <xf numFmtId="176" fontId="1" fillId="0" borderId="1" xfId="1" applyNumberFormat="1" applyBorder="1"/>
    <xf numFmtId="177" fontId="1" fillId="0" borderId="2" xfId="1" applyNumberFormat="1" applyBorder="1"/>
    <xf numFmtId="2" fontId="1" fillId="0" borderId="2" xfId="1" applyNumberFormat="1" applyBorder="1"/>
    <xf numFmtId="1" fontId="1" fillId="0" borderId="2" xfId="1" applyNumberFormat="1" applyBorder="1"/>
    <xf numFmtId="178" fontId="1" fillId="8" borderId="2" xfId="1" applyNumberFormat="1" applyFill="1" applyBorder="1"/>
    <xf numFmtId="1" fontId="1" fillId="8" borderId="2" xfId="1" applyNumberFormat="1" applyFill="1" applyBorder="1"/>
    <xf numFmtId="3" fontId="1" fillId="0" borderId="2" xfId="1" applyNumberFormat="1" applyBorder="1"/>
    <xf numFmtId="176" fontId="1" fillId="8" borderId="2" xfId="1" applyNumberFormat="1" applyFill="1" applyBorder="1"/>
    <xf numFmtId="180" fontId="1" fillId="0" borderId="2" xfId="1" applyNumberFormat="1" applyBorder="1"/>
    <xf numFmtId="10" fontId="1" fillId="0" borderId="2" xfId="1" applyNumberFormat="1" applyBorder="1"/>
    <xf numFmtId="176" fontId="1" fillId="0" borderId="2" xfId="1" applyNumberFormat="1" applyBorder="1"/>
    <xf numFmtId="176" fontId="1" fillId="8" borderId="2" xfId="1" applyNumberFormat="1" applyFill="1" applyBorder="1" applyAlignment="1">
      <alignment wrapText="1"/>
    </xf>
    <xf numFmtId="10" fontId="0" fillId="8" borderId="2" xfId="3" applyNumberFormat="1" applyFont="1" applyFill="1" applyBorder="1" applyAlignment="1"/>
    <xf numFmtId="182" fontId="9" fillId="5" borderId="2" xfId="4" applyNumberFormat="1" applyFont="1" applyFill="1" applyBorder="1" applyAlignment="1"/>
    <xf numFmtId="0" fontId="1" fillId="0" borderId="0" xfId="1"/>
    <xf numFmtId="177" fontId="1" fillId="0" borderId="0" xfId="1" applyNumberFormat="1" applyAlignment="1">
      <alignment wrapText="1"/>
    </xf>
    <xf numFmtId="1" fontId="1" fillId="0" borderId="0" xfId="1" applyNumberFormat="1" applyAlignment="1">
      <alignment wrapText="1"/>
    </xf>
    <xf numFmtId="178" fontId="1" fillId="0" borderId="0" xfId="1" applyNumberFormat="1" applyAlignment="1">
      <alignment wrapText="1"/>
    </xf>
    <xf numFmtId="2" fontId="1" fillId="0" borderId="0" xfId="1" applyNumberFormat="1" applyAlignment="1">
      <alignment wrapText="1"/>
    </xf>
  </cellXfs>
  <cellStyles count="5">
    <cellStyle name="Normal 2" xfId="1" xr:uid="{F0112A42-0AE1-4DFF-B821-E774451F8055}"/>
    <cellStyle name="Normal 2 18 2" xfId="2" xr:uid="{C49EFC3D-DE28-4A15-84E9-33C1ABEE281F}"/>
    <cellStyle name="Percent 2" xfId="3" xr:uid="{0F74CBB7-5143-4910-BD5A-FA228CE379D0}"/>
    <cellStyle name="常规" xfId="0" builtinId="0"/>
    <cellStyle name="货币 3" xfId="4" xr:uid="{9E961668-D881-4D4E-B3BA-7F122496770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joyce\customer\CS\CS%20stock%20list(ET)-08103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Documents%20and%20Settings/dingxiaoping/Local%20Settings/Temporary%20Internet%20Files/Content.IE5/K9AN0PEF/files/TARGET/FORMS/TARGET%20QUOTE%20SHEET%20FORMA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LIST"/>
      <sheetName val="Mapping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  <sheetName val="a"/>
      <sheetName val="COO"/>
    </sheetNames>
    <sheetDataSet>
      <sheetData sheetId="0" refreshError="1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  <sheetName val="Mapping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58B8D1-42D6-4620-AE09-107B5DEB8C00}">
  <dimension ref="A1:BB35"/>
  <sheetViews>
    <sheetView tabSelected="1" topLeftCell="K1" zoomScale="80" zoomScaleNormal="80" workbookViewId="0">
      <selection activeCell="K29" sqref="K29"/>
    </sheetView>
  </sheetViews>
  <sheetFormatPr defaultColWidth="9.1796875" defaultRowHeight="14.5" x14ac:dyDescent="0.35"/>
  <cols>
    <col min="1" max="1" width="10.1796875" style="1" customWidth="1"/>
    <col min="2" max="2" width="7.1796875" style="2" customWidth="1"/>
    <col min="3" max="4" width="8.453125" style="2" customWidth="1"/>
    <col min="5" max="5" width="17.1796875" style="2" customWidth="1"/>
    <col min="6" max="6" width="19.54296875" style="2" customWidth="1"/>
    <col min="7" max="7" width="15.54296875" style="2" customWidth="1"/>
    <col min="8" max="8" width="17.7265625" style="2" customWidth="1"/>
    <col min="9" max="9" width="46.81640625" style="2" customWidth="1"/>
    <col min="10" max="10" width="22.54296875" style="2" customWidth="1"/>
    <col min="11" max="11" width="71" style="2" customWidth="1"/>
    <col min="12" max="12" width="22.7265625" style="2" customWidth="1"/>
    <col min="13" max="13" width="41.7265625" style="2" customWidth="1"/>
    <col min="14" max="14" width="30.1796875" style="2" customWidth="1"/>
    <col min="15" max="15" width="7.26953125" style="2" customWidth="1"/>
    <col min="16" max="17" width="21.453125" style="2" customWidth="1"/>
    <col min="18" max="19" width="8.81640625" style="2" customWidth="1"/>
    <col min="20" max="20" width="8.81640625" style="3" customWidth="1"/>
    <col min="21" max="21" width="8.54296875" style="3" customWidth="1"/>
    <col min="22" max="22" width="9.453125" style="2" customWidth="1"/>
    <col min="23" max="23" width="8.1796875" style="48" customWidth="1"/>
    <col min="24" max="24" width="8.7265625" style="48" customWidth="1"/>
    <col min="25" max="25" width="7.1796875" style="48" customWidth="1"/>
    <col min="26" max="26" width="9" style="51" customWidth="1"/>
    <col min="27" max="27" width="6.26953125" style="49" customWidth="1"/>
    <col min="28" max="28" width="10" style="50" customWidth="1"/>
    <col min="29" max="29" width="10" style="51" customWidth="1"/>
    <col min="30" max="30" width="9.81640625" style="49" customWidth="1"/>
    <col min="31" max="31" width="7.81640625" style="2" customWidth="1"/>
    <col min="32" max="32" width="8.81640625" style="3" customWidth="1"/>
    <col min="33" max="33" width="14.1796875" style="2" customWidth="1"/>
    <col min="34" max="34" width="8.453125" style="4" customWidth="1"/>
    <col min="35" max="35" width="9" style="3" customWidth="1"/>
    <col min="36" max="36" width="8.453125" style="3" customWidth="1"/>
    <col min="37" max="37" width="7.81640625" style="4" customWidth="1"/>
    <col min="38" max="38" width="8.26953125" style="3" customWidth="1"/>
    <col min="39" max="39" width="11.54296875" style="4" customWidth="1"/>
    <col min="40" max="40" width="10.81640625" style="3" customWidth="1"/>
    <col min="41" max="41" width="8.1796875" style="4" customWidth="1"/>
    <col min="42" max="42" width="9.26953125" style="3" customWidth="1"/>
    <col min="43" max="43" width="8.1796875" style="4" customWidth="1"/>
    <col min="44" max="45" width="9.26953125" style="3" customWidth="1"/>
    <col min="46" max="46" width="8.1796875" style="4" customWidth="1"/>
    <col min="47" max="47" width="9.26953125" style="3" customWidth="1"/>
    <col min="48" max="48" width="7.81640625" style="3" customWidth="1"/>
    <col min="49" max="49" width="9.54296875" style="3" customWidth="1"/>
    <col min="50" max="50" width="7.7265625" style="3" customWidth="1"/>
    <col min="51" max="51" width="12.1796875" style="3" customWidth="1"/>
    <col min="52" max="52" width="9.1796875" style="2"/>
    <col min="53" max="53" width="11.54296875" style="3" customWidth="1"/>
    <col min="54" max="54" width="15" style="3" customWidth="1"/>
    <col min="55" max="16384" width="9.1796875" style="2"/>
  </cols>
  <sheetData>
    <row r="1" spans="1:54" ht="68.150000000000006" customHeight="1" x14ac:dyDescent="0.35">
      <c r="A1" s="5" t="s">
        <v>0</v>
      </c>
      <c r="B1" s="5" t="s">
        <v>1</v>
      </c>
      <c r="C1" s="6" t="s">
        <v>2</v>
      </c>
      <c r="D1" s="6" t="s">
        <v>3</v>
      </c>
      <c r="E1" s="7" t="s">
        <v>4</v>
      </c>
      <c r="F1" s="7" t="s">
        <v>5</v>
      </c>
      <c r="G1" s="8" t="s">
        <v>6</v>
      </c>
      <c r="H1" s="6" t="s">
        <v>7</v>
      </c>
      <c r="I1" s="9" t="s">
        <v>8</v>
      </c>
      <c r="J1" s="9" t="s">
        <v>9</v>
      </c>
      <c r="K1" s="9" t="s">
        <v>10</v>
      </c>
      <c r="L1" s="9" t="s">
        <v>11</v>
      </c>
      <c r="M1" s="9" t="s">
        <v>12</v>
      </c>
      <c r="N1" s="9" t="s">
        <v>13</v>
      </c>
      <c r="O1" s="6" t="s">
        <v>14</v>
      </c>
      <c r="P1" s="6" t="s">
        <v>15</v>
      </c>
      <c r="Q1" s="6" t="s">
        <v>16</v>
      </c>
      <c r="R1" s="6" t="s">
        <v>17</v>
      </c>
      <c r="S1" s="9" t="s">
        <v>18</v>
      </c>
      <c r="T1" s="10" t="s">
        <v>19</v>
      </c>
      <c r="U1" s="11" t="s">
        <v>20</v>
      </c>
      <c r="V1" s="12" t="s">
        <v>21</v>
      </c>
      <c r="W1" s="13" t="s">
        <v>22</v>
      </c>
      <c r="X1" s="13" t="s">
        <v>23</v>
      </c>
      <c r="Y1" s="13" t="s">
        <v>24</v>
      </c>
      <c r="Z1" s="14" t="s">
        <v>25</v>
      </c>
      <c r="AA1" s="15" t="s">
        <v>26</v>
      </c>
      <c r="AB1" s="16" t="s">
        <v>27</v>
      </c>
      <c r="AC1" s="17" t="s">
        <v>28</v>
      </c>
      <c r="AD1" s="18" t="s">
        <v>29</v>
      </c>
      <c r="AE1" s="5" t="s">
        <v>30</v>
      </c>
      <c r="AF1" s="19" t="s">
        <v>31</v>
      </c>
      <c r="AG1" s="5" t="s">
        <v>32</v>
      </c>
      <c r="AH1" s="20" t="s">
        <v>33</v>
      </c>
      <c r="AI1" s="21" t="s">
        <v>34</v>
      </c>
      <c r="AJ1" s="19" t="s">
        <v>35</v>
      </c>
      <c r="AK1" s="20" t="s">
        <v>36</v>
      </c>
      <c r="AL1" s="19" t="s">
        <v>37</v>
      </c>
      <c r="AM1" s="20" t="s">
        <v>38</v>
      </c>
      <c r="AN1" s="19" t="s">
        <v>39</v>
      </c>
      <c r="AO1" s="20" t="s">
        <v>40</v>
      </c>
      <c r="AP1" s="19" t="s">
        <v>41</v>
      </c>
      <c r="AQ1" s="20" t="s">
        <v>42</v>
      </c>
      <c r="AR1" s="19" t="s">
        <v>43</v>
      </c>
      <c r="AS1" s="22" t="s">
        <v>44</v>
      </c>
      <c r="AT1" s="20" t="s">
        <v>45</v>
      </c>
      <c r="AU1" s="19" t="s">
        <v>46</v>
      </c>
      <c r="AV1" s="19" t="s">
        <v>47</v>
      </c>
      <c r="AW1" s="23" t="s">
        <v>48</v>
      </c>
      <c r="AX1" s="24" t="s">
        <v>49</v>
      </c>
      <c r="AY1" s="25" t="s">
        <v>50</v>
      </c>
      <c r="AZ1" s="5" t="s">
        <v>51</v>
      </c>
      <c r="BA1" s="19" t="s">
        <v>52</v>
      </c>
      <c r="BB1" s="19" t="s">
        <v>53</v>
      </c>
    </row>
    <row r="2" spans="1:54" s="47" customFormat="1" x14ac:dyDescent="0.35">
      <c r="A2" s="26"/>
      <c r="B2" s="27"/>
      <c r="C2" s="27"/>
      <c r="D2" s="27"/>
      <c r="E2" s="27" t="s">
        <v>54</v>
      </c>
      <c r="F2" s="27" t="s">
        <v>55</v>
      </c>
      <c r="G2" s="27" t="s">
        <v>56</v>
      </c>
      <c r="H2" s="28" t="s">
        <v>57</v>
      </c>
      <c r="I2" s="27" t="s">
        <v>58</v>
      </c>
      <c r="J2" s="27" t="s">
        <v>59</v>
      </c>
      <c r="K2" s="26" t="s">
        <v>60</v>
      </c>
      <c r="L2" s="29" t="s">
        <v>61</v>
      </c>
      <c r="M2" s="27" t="s">
        <v>62</v>
      </c>
      <c r="N2" s="27" t="s">
        <v>63</v>
      </c>
      <c r="O2" s="27"/>
      <c r="P2" s="30" t="s">
        <v>64</v>
      </c>
      <c r="Q2" s="31"/>
      <c r="R2" s="27"/>
      <c r="S2" s="27" t="s">
        <v>65</v>
      </c>
      <c r="T2" s="32"/>
      <c r="U2" s="33">
        <v>3.42</v>
      </c>
      <c r="V2" s="27" t="s">
        <v>66</v>
      </c>
      <c r="W2" s="34">
        <v>25</v>
      </c>
      <c r="X2" s="34">
        <v>20</v>
      </c>
      <c r="Y2" s="34">
        <v>19</v>
      </c>
      <c r="Z2" s="35">
        <v>4.26</v>
      </c>
      <c r="AA2" s="36">
        <v>4</v>
      </c>
      <c r="AB2" s="37">
        <f>IF(W2="","",W2*X2*Y2/1000000)</f>
        <v>9.4999999999999998E-3</v>
      </c>
      <c r="AC2" s="35">
        <v>65</v>
      </c>
      <c r="AD2" s="38">
        <f>IF(AA2="","",AC2/AB2*AA2)</f>
        <v>27368.42105263158</v>
      </c>
      <c r="AE2" s="39">
        <v>3500</v>
      </c>
      <c r="AF2" s="40">
        <f>IF(ISERROR(AE2/AD2),"",AE2/AD2)</f>
        <v>0.12788461538461537</v>
      </c>
      <c r="AG2" s="27" t="s">
        <v>67</v>
      </c>
      <c r="AH2" s="41">
        <v>0.314</v>
      </c>
      <c r="AI2" s="40">
        <f>IF(ISERROR(U2*AH2),"",U2*AH2)</f>
        <v>1.0738799999999999</v>
      </c>
      <c r="AJ2" s="40">
        <f>IF(ISERROR(U2+AF2+AI2),"",U2+AF2+AI2)</f>
        <v>4.621764615384615</v>
      </c>
      <c r="AK2" s="42">
        <v>0</v>
      </c>
      <c r="AL2" s="40">
        <f t="shared" ref="AL2:AL25" si="0">IF(ISERROR(AY2*AK2),"",AY2*AK2)</f>
        <v>0</v>
      </c>
      <c r="AM2" s="42">
        <v>0</v>
      </c>
      <c r="AN2" s="40">
        <f t="shared" ref="AN2:AN25" si="1">IF(ISERROR(AY2*AM2),"",AY2*AM2)</f>
        <v>0</v>
      </c>
      <c r="AO2" s="42">
        <v>5.5E-2</v>
      </c>
      <c r="AP2" s="40">
        <f>IF(ISERROR(AY2*AO2),"",AY2*AO2)</f>
        <v>0.38445000000000001</v>
      </c>
      <c r="AQ2" s="42">
        <v>0</v>
      </c>
      <c r="AR2" s="40">
        <f>IF(ISERROR(U2*AQ2),"",U2*AQ2)</f>
        <v>0</v>
      </c>
      <c r="AS2" s="43">
        <v>0</v>
      </c>
      <c r="AT2" s="42">
        <v>0</v>
      </c>
      <c r="AU2" s="40">
        <f>IF(ISERROR(AY2*AT2),"",AY2*AT2)</f>
        <v>0</v>
      </c>
      <c r="AV2" s="40">
        <f>IF(ISERROR(AL2+AN2+AP2+AR2+AU2),"",AL2+AN2+AP2+AR2+AU2)</f>
        <v>0.38445000000000001</v>
      </c>
      <c r="AW2" s="44">
        <f>IF(ISERROR(AJ2+AV2),"",AJ2+AV2)</f>
        <v>5.0062146153846152</v>
      </c>
      <c r="AX2" s="45">
        <f t="shared" ref="AX2:AX25" si="2">IF(ISERROR((AY2-AW2)/AY2),"",(AY2-AW2)/AY2)</f>
        <v>0.28380334543853863</v>
      </c>
      <c r="AY2" s="46">
        <v>6.99</v>
      </c>
      <c r="AZ2" s="36"/>
      <c r="BA2" s="40">
        <f t="shared" ref="BA2" si="3">IF(ISERROR(AW2*AZ2),"",AW2*AZ2)</f>
        <v>0</v>
      </c>
      <c r="BB2" s="40">
        <f t="shared" ref="BB2" si="4">IF(ISERROR(AY2*AZ2),"",AY2*AZ2)</f>
        <v>0</v>
      </c>
    </row>
    <row r="3" spans="1:54" s="47" customFormat="1" x14ac:dyDescent="0.35">
      <c r="A3" s="26"/>
      <c r="B3" s="27"/>
      <c r="C3" s="27"/>
      <c r="D3" s="27"/>
      <c r="E3" s="27" t="s">
        <v>54</v>
      </c>
      <c r="F3" s="27" t="s">
        <v>55</v>
      </c>
      <c r="G3" s="27" t="s">
        <v>56</v>
      </c>
      <c r="H3" s="28" t="s">
        <v>57</v>
      </c>
      <c r="I3" s="27" t="s">
        <v>58</v>
      </c>
      <c r="J3" s="27" t="s">
        <v>68</v>
      </c>
      <c r="K3" s="26" t="s">
        <v>60</v>
      </c>
      <c r="L3" s="29" t="s">
        <v>61</v>
      </c>
      <c r="M3" s="27" t="s">
        <v>69</v>
      </c>
      <c r="N3" s="27" t="s">
        <v>63</v>
      </c>
      <c r="O3" s="27"/>
      <c r="P3" s="30" t="s">
        <v>70</v>
      </c>
      <c r="Q3" s="31"/>
      <c r="R3" s="27"/>
      <c r="S3" s="27" t="s">
        <v>65</v>
      </c>
      <c r="T3" s="32"/>
      <c r="U3" s="33">
        <v>3.42</v>
      </c>
      <c r="V3" s="27" t="s">
        <v>66</v>
      </c>
      <c r="W3" s="34">
        <v>25</v>
      </c>
      <c r="X3" s="34">
        <v>20</v>
      </c>
      <c r="Y3" s="34">
        <v>19</v>
      </c>
      <c r="Z3" s="35">
        <v>4.26</v>
      </c>
      <c r="AA3" s="36">
        <v>4</v>
      </c>
      <c r="AB3" s="37">
        <f>IF(W3="","",W3*X3*Y3/1000000)</f>
        <v>9.4999999999999998E-3</v>
      </c>
      <c r="AC3" s="35">
        <v>65</v>
      </c>
      <c r="AD3" s="38">
        <f>IF(AA3="","",AC3/AB3*AA3)</f>
        <v>27368.42105263158</v>
      </c>
      <c r="AE3" s="39">
        <v>3500</v>
      </c>
      <c r="AF3" s="40">
        <f>IF(ISERROR(AE3/AD3),"",AE3/AD3)</f>
        <v>0.12788461538461537</v>
      </c>
      <c r="AG3" s="27" t="s">
        <v>67</v>
      </c>
      <c r="AH3" s="41">
        <v>0.314</v>
      </c>
      <c r="AI3" s="40">
        <f>IF(ISERROR(U3*AH3),"",U3*AH3)</f>
        <v>1.0738799999999999</v>
      </c>
      <c r="AJ3" s="40">
        <f>IF(ISERROR(U3+AF3+AI3),"",U3+AF3+AI3)</f>
        <v>4.621764615384615</v>
      </c>
      <c r="AK3" s="42">
        <v>0</v>
      </c>
      <c r="AL3" s="40">
        <f t="shared" si="0"/>
        <v>0</v>
      </c>
      <c r="AM3" s="42">
        <v>0</v>
      </c>
      <c r="AN3" s="40">
        <f t="shared" si="1"/>
        <v>0</v>
      </c>
      <c r="AO3" s="42">
        <v>5.5E-2</v>
      </c>
      <c r="AP3" s="40">
        <f>IF(ISERROR(AY3*AO3),"",AY3*AO3)</f>
        <v>0.38445000000000001</v>
      </c>
      <c r="AQ3" s="42">
        <v>0</v>
      </c>
      <c r="AR3" s="40">
        <f>IF(ISERROR(U3*AQ3),"",U3*AQ3)</f>
        <v>0</v>
      </c>
      <c r="AS3" s="43">
        <v>0</v>
      </c>
      <c r="AT3" s="42">
        <v>0</v>
      </c>
      <c r="AU3" s="40">
        <f>IF(ISERROR(AY3*AT3),"",AY3*AT3)</f>
        <v>0</v>
      </c>
      <c r="AV3" s="40">
        <f>IF(ISERROR(AL3+AN3+AP3+AR3+AU3),"",AL3+AN3+AP3+AR3+AU3)</f>
        <v>0.38445000000000001</v>
      </c>
      <c r="AW3" s="44">
        <f>IF(ISERROR(AJ3+AV3),"",AJ3+AV3)</f>
        <v>5.0062146153846152</v>
      </c>
      <c r="AX3" s="45">
        <f t="shared" si="2"/>
        <v>0.28380334543853863</v>
      </c>
      <c r="AY3" s="46">
        <v>6.99</v>
      </c>
      <c r="AZ3" s="36"/>
      <c r="BA3" s="40">
        <f>IF(ISERROR(AW3*AZ3),"",AW3*AZ3)</f>
        <v>0</v>
      </c>
      <c r="BB3" s="40">
        <f>IF(ISERROR(AY3*AZ3),"",AY3*AZ3)</f>
        <v>0</v>
      </c>
    </row>
    <row r="4" spans="1:54" s="47" customFormat="1" x14ac:dyDescent="0.35">
      <c r="A4" s="26"/>
      <c r="B4" s="27"/>
      <c r="C4" s="27"/>
      <c r="D4" s="27"/>
      <c r="E4" s="27" t="s">
        <v>54</v>
      </c>
      <c r="F4" s="27" t="s">
        <v>55</v>
      </c>
      <c r="G4" s="27" t="s">
        <v>56</v>
      </c>
      <c r="H4" s="28" t="s">
        <v>57</v>
      </c>
      <c r="I4" s="27" t="s">
        <v>58</v>
      </c>
      <c r="J4" s="27" t="s">
        <v>71</v>
      </c>
      <c r="K4" s="26" t="s">
        <v>60</v>
      </c>
      <c r="L4" s="29" t="s">
        <v>61</v>
      </c>
      <c r="M4" s="27" t="s">
        <v>72</v>
      </c>
      <c r="N4" s="27" t="s">
        <v>63</v>
      </c>
      <c r="O4" s="27"/>
      <c r="P4" s="30" t="s">
        <v>73</v>
      </c>
      <c r="Q4" s="31"/>
      <c r="R4" s="27"/>
      <c r="S4" s="27" t="s">
        <v>65</v>
      </c>
      <c r="T4" s="32"/>
      <c r="U4" s="33">
        <v>4.4000000000000004</v>
      </c>
      <c r="V4" s="27" t="s">
        <v>66</v>
      </c>
      <c r="W4" s="34">
        <v>25</v>
      </c>
      <c r="X4" s="34">
        <v>20</v>
      </c>
      <c r="Y4" s="34">
        <v>22</v>
      </c>
      <c r="Z4" s="35">
        <v>5.57</v>
      </c>
      <c r="AA4" s="36">
        <v>4</v>
      </c>
      <c r="AB4" s="37">
        <f t="shared" ref="AB4:AB7" si="5">IF(W4="","",W4*X4*Y4/1000000)</f>
        <v>1.0999999999999999E-2</v>
      </c>
      <c r="AC4" s="35">
        <v>65</v>
      </c>
      <c r="AD4" s="38">
        <f t="shared" ref="AD4:AD7" si="6">IF(AA4="","",AC4/AB4*AA4)</f>
        <v>23636.363636363636</v>
      </c>
      <c r="AE4" s="39">
        <v>3500</v>
      </c>
      <c r="AF4" s="40">
        <f t="shared" ref="AF4:AF7" si="7">IF(ISERROR(AE4/AD4),"",AE4/AD4)</f>
        <v>0.14807692307692308</v>
      </c>
      <c r="AG4" s="27" t="s">
        <v>67</v>
      </c>
      <c r="AH4" s="41">
        <v>0.314</v>
      </c>
      <c r="AI4" s="40">
        <f t="shared" ref="AI4:AI7" si="8">IF(ISERROR(U4*AH4),"",U4*AH4)</f>
        <v>1.3816000000000002</v>
      </c>
      <c r="AJ4" s="40">
        <f t="shared" ref="AJ4:AJ7" si="9">IF(ISERROR(U4+AF4+AI4),"",U4+AF4+AI4)</f>
        <v>5.929676923076924</v>
      </c>
      <c r="AK4" s="42">
        <v>0</v>
      </c>
      <c r="AL4" s="40">
        <f t="shared" si="0"/>
        <v>0</v>
      </c>
      <c r="AM4" s="42">
        <v>0</v>
      </c>
      <c r="AN4" s="40">
        <f t="shared" si="1"/>
        <v>0</v>
      </c>
      <c r="AO4" s="42">
        <v>5.5E-2</v>
      </c>
      <c r="AP4" s="40">
        <f t="shared" ref="AP4:AP7" si="10">IF(ISERROR(AY4*AO4),"",AY4*AO4)</f>
        <v>0.41304999999999997</v>
      </c>
      <c r="AQ4" s="42">
        <v>0</v>
      </c>
      <c r="AR4" s="40">
        <f t="shared" ref="AR4:AR7" si="11">IF(ISERROR(U4*AQ4),"",U4*AQ4)</f>
        <v>0</v>
      </c>
      <c r="AS4" s="43">
        <v>0</v>
      </c>
      <c r="AT4" s="42">
        <v>0</v>
      </c>
      <c r="AU4" s="40">
        <f t="shared" ref="AU4:AU7" si="12">IF(ISERROR(AY4*AT4),"",AY4*AT4)</f>
        <v>0</v>
      </c>
      <c r="AV4" s="40">
        <f t="shared" ref="AV4:AV7" si="13">IF(ISERROR(AL4+AN4+AP4+AR4+AU4),"",AL4+AN4+AP4+AR4+AU4)</f>
        <v>0.41304999999999997</v>
      </c>
      <c r="AW4" s="44">
        <f t="shared" ref="AW4:AW7" si="14">IF(ISERROR(AJ4+AV4),"",AJ4+AV4)</f>
        <v>6.3427269230769241</v>
      </c>
      <c r="AX4" s="45">
        <f t="shared" si="2"/>
        <v>0.15542917136126175</v>
      </c>
      <c r="AY4" s="46">
        <v>7.51</v>
      </c>
      <c r="AZ4" s="36"/>
      <c r="BA4" s="40">
        <f t="shared" ref="BA4:BA7" si="15">IF(ISERROR(AW4*AZ4),"",AW4*AZ4)</f>
        <v>0</v>
      </c>
      <c r="BB4" s="40">
        <f t="shared" ref="BB4:BB7" si="16">IF(ISERROR(AY4*AZ4),"",AY4*AZ4)</f>
        <v>0</v>
      </c>
    </row>
    <row r="5" spans="1:54" s="47" customFormat="1" x14ac:dyDescent="0.35">
      <c r="A5" s="26"/>
      <c r="B5" s="27"/>
      <c r="C5" s="27"/>
      <c r="D5" s="27"/>
      <c r="E5" s="27" t="s">
        <v>54</v>
      </c>
      <c r="F5" s="27" t="s">
        <v>55</v>
      </c>
      <c r="G5" s="27" t="s">
        <v>56</v>
      </c>
      <c r="H5" s="28" t="s">
        <v>57</v>
      </c>
      <c r="I5" s="27" t="s">
        <v>58</v>
      </c>
      <c r="J5" s="27" t="s">
        <v>74</v>
      </c>
      <c r="K5" s="26" t="s">
        <v>60</v>
      </c>
      <c r="L5" s="29" t="s">
        <v>61</v>
      </c>
      <c r="M5" s="27" t="s">
        <v>75</v>
      </c>
      <c r="N5" s="27" t="s">
        <v>63</v>
      </c>
      <c r="O5" s="27"/>
      <c r="P5" s="30" t="s">
        <v>76</v>
      </c>
      <c r="Q5" s="31"/>
      <c r="R5" s="27"/>
      <c r="S5" s="27" t="s">
        <v>65</v>
      </c>
      <c r="T5" s="32"/>
      <c r="U5" s="33">
        <v>4.7300000000000004</v>
      </c>
      <c r="V5" s="27" t="s">
        <v>66</v>
      </c>
      <c r="W5" s="34">
        <v>25</v>
      </c>
      <c r="X5" s="34">
        <v>20</v>
      </c>
      <c r="Y5" s="34">
        <v>26</v>
      </c>
      <c r="Z5" s="35">
        <v>6.13</v>
      </c>
      <c r="AA5" s="36">
        <v>4</v>
      </c>
      <c r="AB5" s="37">
        <f t="shared" si="5"/>
        <v>1.2999999999999999E-2</v>
      </c>
      <c r="AC5" s="35">
        <v>65</v>
      </c>
      <c r="AD5" s="38">
        <f t="shared" si="6"/>
        <v>20000</v>
      </c>
      <c r="AE5" s="39">
        <v>3500</v>
      </c>
      <c r="AF5" s="40">
        <f t="shared" si="7"/>
        <v>0.17499999999999999</v>
      </c>
      <c r="AG5" s="27" t="s">
        <v>67</v>
      </c>
      <c r="AH5" s="41">
        <v>0.314</v>
      </c>
      <c r="AI5" s="40">
        <f t="shared" si="8"/>
        <v>1.4852200000000002</v>
      </c>
      <c r="AJ5" s="40">
        <f t="shared" si="9"/>
        <v>6.3902200000000002</v>
      </c>
      <c r="AK5" s="42">
        <v>0</v>
      </c>
      <c r="AL5" s="40">
        <f t="shared" si="0"/>
        <v>0</v>
      </c>
      <c r="AM5" s="42">
        <v>0</v>
      </c>
      <c r="AN5" s="40">
        <f t="shared" si="1"/>
        <v>0</v>
      </c>
      <c r="AO5" s="42">
        <v>5.5E-2</v>
      </c>
      <c r="AP5" s="40">
        <f t="shared" si="10"/>
        <v>0.49114999999999998</v>
      </c>
      <c r="AQ5" s="42">
        <v>0</v>
      </c>
      <c r="AR5" s="40">
        <f t="shared" si="11"/>
        <v>0</v>
      </c>
      <c r="AS5" s="43">
        <v>0</v>
      </c>
      <c r="AT5" s="42">
        <v>0</v>
      </c>
      <c r="AU5" s="40">
        <f t="shared" si="12"/>
        <v>0</v>
      </c>
      <c r="AV5" s="40">
        <f t="shared" si="13"/>
        <v>0.49114999999999998</v>
      </c>
      <c r="AW5" s="44">
        <f t="shared" si="14"/>
        <v>6.8813700000000004</v>
      </c>
      <c r="AX5" s="45">
        <f t="shared" si="2"/>
        <v>0.2294098544232922</v>
      </c>
      <c r="AY5" s="46">
        <v>8.93</v>
      </c>
      <c r="AZ5" s="36"/>
      <c r="BA5" s="40">
        <f t="shared" si="15"/>
        <v>0</v>
      </c>
      <c r="BB5" s="40">
        <f t="shared" si="16"/>
        <v>0</v>
      </c>
    </row>
    <row r="6" spans="1:54" s="47" customFormat="1" x14ac:dyDescent="0.35">
      <c r="A6" s="26"/>
      <c r="B6" s="27"/>
      <c r="C6" s="27"/>
      <c r="D6" s="27"/>
      <c r="E6" s="27" t="s">
        <v>54</v>
      </c>
      <c r="F6" s="27" t="s">
        <v>55</v>
      </c>
      <c r="G6" s="27" t="s">
        <v>56</v>
      </c>
      <c r="H6" s="28" t="s">
        <v>57</v>
      </c>
      <c r="I6" s="27" t="s">
        <v>58</v>
      </c>
      <c r="J6" s="27" t="s">
        <v>77</v>
      </c>
      <c r="K6" s="26" t="s">
        <v>60</v>
      </c>
      <c r="L6" s="29" t="s">
        <v>61</v>
      </c>
      <c r="M6" s="27" t="s">
        <v>78</v>
      </c>
      <c r="N6" s="27" t="s">
        <v>63</v>
      </c>
      <c r="O6" s="27"/>
      <c r="P6" s="30" t="s">
        <v>79</v>
      </c>
      <c r="Q6" s="31"/>
      <c r="R6" s="27"/>
      <c r="S6" s="27" t="s">
        <v>65</v>
      </c>
      <c r="T6" s="32"/>
      <c r="U6" s="33">
        <v>5.51</v>
      </c>
      <c r="V6" s="27" t="s">
        <v>66</v>
      </c>
      <c r="W6" s="34">
        <v>25</v>
      </c>
      <c r="X6" s="34">
        <v>20</v>
      </c>
      <c r="Y6" s="34">
        <v>28.5</v>
      </c>
      <c r="Z6" s="35">
        <v>7.35</v>
      </c>
      <c r="AA6" s="36">
        <v>4</v>
      </c>
      <c r="AB6" s="37">
        <f t="shared" si="5"/>
        <v>1.4250000000000001E-2</v>
      </c>
      <c r="AC6" s="35">
        <v>65</v>
      </c>
      <c r="AD6" s="38">
        <f t="shared" si="6"/>
        <v>18245.614035087718</v>
      </c>
      <c r="AE6" s="39">
        <v>3500</v>
      </c>
      <c r="AF6" s="40">
        <f t="shared" si="7"/>
        <v>0.19182692307692309</v>
      </c>
      <c r="AG6" s="27" t="s">
        <v>67</v>
      </c>
      <c r="AH6" s="41">
        <v>0.314</v>
      </c>
      <c r="AI6" s="40">
        <f t="shared" si="8"/>
        <v>1.73014</v>
      </c>
      <c r="AJ6" s="40">
        <f t="shared" si="9"/>
        <v>7.4319669230769225</v>
      </c>
      <c r="AK6" s="42">
        <v>0</v>
      </c>
      <c r="AL6" s="40">
        <f t="shared" si="0"/>
        <v>0</v>
      </c>
      <c r="AM6" s="42">
        <v>0</v>
      </c>
      <c r="AN6" s="40">
        <f t="shared" si="1"/>
        <v>0</v>
      </c>
      <c r="AO6" s="42">
        <v>5.5E-2</v>
      </c>
      <c r="AP6" s="40">
        <f t="shared" si="10"/>
        <v>0.58079999999999998</v>
      </c>
      <c r="AQ6" s="42">
        <v>0</v>
      </c>
      <c r="AR6" s="40">
        <f t="shared" si="11"/>
        <v>0</v>
      </c>
      <c r="AS6" s="43">
        <v>0</v>
      </c>
      <c r="AT6" s="42">
        <v>0</v>
      </c>
      <c r="AU6" s="40">
        <f t="shared" si="12"/>
        <v>0</v>
      </c>
      <c r="AV6" s="40">
        <f t="shared" si="13"/>
        <v>0.58079999999999998</v>
      </c>
      <c r="AW6" s="44">
        <f t="shared" si="14"/>
        <v>8.0127669230769225</v>
      </c>
      <c r="AX6" s="45">
        <f t="shared" si="2"/>
        <v>0.24121525349650358</v>
      </c>
      <c r="AY6" s="46">
        <v>10.56</v>
      </c>
      <c r="AZ6" s="36"/>
      <c r="BA6" s="40">
        <f t="shared" si="15"/>
        <v>0</v>
      </c>
      <c r="BB6" s="40">
        <f t="shared" si="16"/>
        <v>0</v>
      </c>
    </row>
    <row r="7" spans="1:54" s="47" customFormat="1" x14ac:dyDescent="0.35">
      <c r="A7" s="26"/>
      <c r="B7" s="27"/>
      <c r="C7" s="27"/>
      <c r="D7" s="27"/>
      <c r="E7" s="27" t="s">
        <v>54</v>
      </c>
      <c r="F7" s="27" t="s">
        <v>55</v>
      </c>
      <c r="G7" s="27" t="s">
        <v>56</v>
      </c>
      <c r="H7" s="28" t="s">
        <v>57</v>
      </c>
      <c r="I7" s="27" t="s">
        <v>58</v>
      </c>
      <c r="J7" s="27" t="s">
        <v>80</v>
      </c>
      <c r="K7" s="26" t="s">
        <v>60</v>
      </c>
      <c r="L7" s="29" t="s">
        <v>61</v>
      </c>
      <c r="M7" s="27" t="s">
        <v>81</v>
      </c>
      <c r="N7" s="27" t="s">
        <v>63</v>
      </c>
      <c r="O7" s="27"/>
      <c r="P7" s="30" t="s">
        <v>82</v>
      </c>
      <c r="Q7" s="31"/>
      <c r="R7" s="27"/>
      <c r="S7" s="27" t="s">
        <v>65</v>
      </c>
      <c r="T7" s="32"/>
      <c r="U7" s="33">
        <v>5.61</v>
      </c>
      <c r="V7" s="27" t="s">
        <v>66</v>
      </c>
      <c r="W7" s="34">
        <v>25</v>
      </c>
      <c r="X7" s="34">
        <v>20</v>
      </c>
      <c r="Y7" s="34">
        <v>28.5</v>
      </c>
      <c r="Z7" s="35">
        <v>7.35</v>
      </c>
      <c r="AA7" s="36">
        <v>4</v>
      </c>
      <c r="AB7" s="37">
        <f t="shared" si="5"/>
        <v>1.4250000000000001E-2</v>
      </c>
      <c r="AC7" s="35">
        <v>65</v>
      </c>
      <c r="AD7" s="38">
        <f t="shared" si="6"/>
        <v>18245.614035087718</v>
      </c>
      <c r="AE7" s="39">
        <v>3500</v>
      </c>
      <c r="AF7" s="40">
        <f t="shared" si="7"/>
        <v>0.19182692307692309</v>
      </c>
      <c r="AG7" s="27" t="s">
        <v>67</v>
      </c>
      <c r="AH7" s="41">
        <v>0.314</v>
      </c>
      <c r="AI7" s="40">
        <f t="shared" si="8"/>
        <v>1.7615400000000001</v>
      </c>
      <c r="AJ7" s="40">
        <f t="shared" si="9"/>
        <v>7.5633669230769236</v>
      </c>
      <c r="AK7" s="42">
        <v>0</v>
      </c>
      <c r="AL7" s="40">
        <f t="shared" si="0"/>
        <v>0</v>
      </c>
      <c r="AM7" s="42">
        <v>0</v>
      </c>
      <c r="AN7" s="40">
        <f t="shared" si="1"/>
        <v>0</v>
      </c>
      <c r="AO7" s="42">
        <v>5.5E-2</v>
      </c>
      <c r="AP7" s="40">
        <f t="shared" si="10"/>
        <v>0.58079999999999998</v>
      </c>
      <c r="AQ7" s="42">
        <v>0</v>
      </c>
      <c r="AR7" s="40">
        <f t="shared" si="11"/>
        <v>0</v>
      </c>
      <c r="AS7" s="43">
        <v>0</v>
      </c>
      <c r="AT7" s="42">
        <v>0</v>
      </c>
      <c r="AU7" s="40">
        <f t="shared" si="12"/>
        <v>0</v>
      </c>
      <c r="AV7" s="40">
        <f t="shared" si="13"/>
        <v>0.58079999999999998</v>
      </c>
      <c r="AW7" s="44">
        <f t="shared" si="14"/>
        <v>8.1441669230769236</v>
      </c>
      <c r="AX7" s="45">
        <f t="shared" si="2"/>
        <v>0.22877207167832167</v>
      </c>
      <c r="AY7" s="46">
        <v>10.56</v>
      </c>
      <c r="AZ7" s="36"/>
      <c r="BA7" s="40">
        <f t="shared" si="15"/>
        <v>0</v>
      </c>
      <c r="BB7" s="40">
        <f t="shared" si="16"/>
        <v>0</v>
      </c>
    </row>
    <row r="8" spans="1:54" s="47" customFormat="1" x14ac:dyDescent="0.35">
      <c r="A8" s="26"/>
      <c r="B8" s="27"/>
      <c r="C8" s="27"/>
      <c r="D8" s="27"/>
      <c r="E8" s="27" t="s">
        <v>54</v>
      </c>
      <c r="F8" s="27" t="s">
        <v>55</v>
      </c>
      <c r="G8" s="27" t="s">
        <v>56</v>
      </c>
      <c r="H8" s="28" t="s">
        <v>57</v>
      </c>
      <c r="I8" s="27" t="s">
        <v>58</v>
      </c>
      <c r="J8" s="27" t="s">
        <v>59</v>
      </c>
      <c r="K8" s="26" t="s">
        <v>60</v>
      </c>
      <c r="L8" s="29" t="s">
        <v>61</v>
      </c>
      <c r="M8" s="27" t="s">
        <v>62</v>
      </c>
      <c r="N8" s="27" t="s">
        <v>83</v>
      </c>
      <c r="O8" s="27"/>
      <c r="P8" s="30" t="s">
        <v>84</v>
      </c>
      <c r="Q8" s="31"/>
      <c r="R8" s="27"/>
      <c r="S8" s="27" t="s">
        <v>65</v>
      </c>
      <c r="T8" s="32"/>
      <c r="U8" s="33">
        <v>3.42</v>
      </c>
      <c r="V8" s="27" t="s">
        <v>66</v>
      </c>
      <c r="W8" s="34">
        <v>25</v>
      </c>
      <c r="X8" s="34">
        <v>20</v>
      </c>
      <c r="Y8" s="34">
        <v>19</v>
      </c>
      <c r="Z8" s="35">
        <v>4.26</v>
      </c>
      <c r="AA8" s="36">
        <v>4</v>
      </c>
      <c r="AB8" s="37">
        <f>IF(W8="","",W8*X8*Y8/1000000)</f>
        <v>9.4999999999999998E-3</v>
      </c>
      <c r="AC8" s="35">
        <v>65</v>
      </c>
      <c r="AD8" s="38">
        <f>IF(AA8="","",AC8/AB8*AA8)</f>
        <v>27368.42105263158</v>
      </c>
      <c r="AE8" s="39">
        <v>3500</v>
      </c>
      <c r="AF8" s="40">
        <f>IF(ISERROR(AE8/AD8),"",AE8/AD8)</f>
        <v>0.12788461538461537</v>
      </c>
      <c r="AG8" s="27" t="s">
        <v>67</v>
      </c>
      <c r="AH8" s="41">
        <v>0.314</v>
      </c>
      <c r="AI8" s="40">
        <f>IF(ISERROR(U8*AH8),"",U8*AH8)</f>
        <v>1.0738799999999999</v>
      </c>
      <c r="AJ8" s="40">
        <f>IF(ISERROR(U8+AF8+AI8),"",U8+AF8+AI8)</f>
        <v>4.621764615384615</v>
      </c>
      <c r="AK8" s="42">
        <v>0</v>
      </c>
      <c r="AL8" s="40">
        <f t="shared" si="0"/>
        <v>0</v>
      </c>
      <c r="AM8" s="42">
        <v>0</v>
      </c>
      <c r="AN8" s="40">
        <f t="shared" si="1"/>
        <v>0</v>
      </c>
      <c r="AO8" s="42">
        <v>5.5E-2</v>
      </c>
      <c r="AP8" s="40">
        <f>IF(ISERROR(AY8*AO8),"",AY8*AO8)</f>
        <v>0.38445000000000001</v>
      </c>
      <c r="AQ8" s="42">
        <v>0</v>
      </c>
      <c r="AR8" s="40">
        <f>IF(ISERROR(U8*AQ8),"",U8*AQ8)</f>
        <v>0</v>
      </c>
      <c r="AS8" s="43">
        <v>0</v>
      </c>
      <c r="AT8" s="42">
        <v>0</v>
      </c>
      <c r="AU8" s="40">
        <f>IF(ISERROR(AY8*AT8),"",AY8*AT8)</f>
        <v>0</v>
      </c>
      <c r="AV8" s="40">
        <f>IF(ISERROR(AL8+AN8+AP8+AR8+AU8),"",AL8+AN8+AP8+AR8+AU8)</f>
        <v>0.38445000000000001</v>
      </c>
      <c r="AW8" s="44">
        <f>IF(ISERROR(AJ8+AV8),"",AJ8+AV8)</f>
        <v>5.0062146153846152</v>
      </c>
      <c r="AX8" s="45">
        <f t="shared" si="2"/>
        <v>0.28380334543853863</v>
      </c>
      <c r="AY8" s="46">
        <v>6.99</v>
      </c>
      <c r="AZ8" s="36"/>
      <c r="BA8" s="40">
        <f t="shared" ref="BA8:BA13" si="17">IF(ISERROR(AW8*AZ8),"",AW8*AZ8)</f>
        <v>0</v>
      </c>
      <c r="BB8" s="40">
        <f t="shared" ref="BB8:BB13" si="18">IF(ISERROR(AY8*AZ8),"",AY8*AZ8)</f>
        <v>0</v>
      </c>
    </row>
    <row r="9" spans="1:54" s="47" customFormat="1" x14ac:dyDescent="0.35">
      <c r="A9" s="26"/>
      <c r="B9" s="27"/>
      <c r="C9" s="27"/>
      <c r="D9" s="27"/>
      <c r="E9" s="27" t="s">
        <v>54</v>
      </c>
      <c r="F9" s="27" t="s">
        <v>55</v>
      </c>
      <c r="G9" s="27" t="s">
        <v>56</v>
      </c>
      <c r="H9" s="28" t="s">
        <v>57</v>
      </c>
      <c r="I9" s="27" t="s">
        <v>58</v>
      </c>
      <c r="J9" s="27" t="s">
        <v>68</v>
      </c>
      <c r="K9" s="26" t="s">
        <v>60</v>
      </c>
      <c r="L9" s="29" t="s">
        <v>61</v>
      </c>
      <c r="M9" s="27" t="s">
        <v>69</v>
      </c>
      <c r="N9" s="27" t="s">
        <v>83</v>
      </c>
      <c r="O9" s="27"/>
      <c r="P9" s="30" t="s">
        <v>85</v>
      </c>
      <c r="Q9" s="31"/>
      <c r="R9" s="27"/>
      <c r="S9" s="27" t="s">
        <v>65</v>
      </c>
      <c r="T9" s="32"/>
      <c r="U9" s="33">
        <v>3.42</v>
      </c>
      <c r="V9" s="27" t="s">
        <v>66</v>
      </c>
      <c r="W9" s="34">
        <v>25</v>
      </c>
      <c r="X9" s="34">
        <v>20</v>
      </c>
      <c r="Y9" s="34">
        <v>19</v>
      </c>
      <c r="Z9" s="35">
        <v>4.26</v>
      </c>
      <c r="AA9" s="36">
        <v>4</v>
      </c>
      <c r="AB9" s="37">
        <f>IF(W9="","",W9*X9*Y9/1000000)</f>
        <v>9.4999999999999998E-3</v>
      </c>
      <c r="AC9" s="35">
        <v>65</v>
      </c>
      <c r="AD9" s="38">
        <f>IF(AA9="","",AC9/AB9*AA9)</f>
        <v>27368.42105263158</v>
      </c>
      <c r="AE9" s="39">
        <v>3500</v>
      </c>
      <c r="AF9" s="40">
        <f>IF(ISERROR(AE9/AD9),"",AE9/AD9)</f>
        <v>0.12788461538461537</v>
      </c>
      <c r="AG9" s="27" t="s">
        <v>67</v>
      </c>
      <c r="AH9" s="41">
        <v>0.314</v>
      </c>
      <c r="AI9" s="40">
        <f>IF(ISERROR(U9*AH9),"",U9*AH9)</f>
        <v>1.0738799999999999</v>
      </c>
      <c r="AJ9" s="40">
        <f>IF(ISERROR(U9+AF9+AI9),"",U9+AF9+AI9)</f>
        <v>4.621764615384615</v>
      </c>
      <c r="AK9" s="42">
        <v>0</v>
      </c>
      <c r="AL9" s="40">
        <f t="shared" si="0"/>
        <v>0</v>
      </c>
      <c r="AM9" s="42">
        <v>0</v>
      </c>
      <c r="AN9" s="40">
        <f t="shared" si="1"/>
        <v>0</v>
      </c>
      <c r="AO9" s="42">
        <v>5.5E-2</v>
      </c>
      <c r="AP9" s="40">
        <f>IF(ISERROR(AY9*AO9),"",AY9*AO9)</f>
        <v>0.38445000000000001</v>
      </c>
      <c r="AQ9" s="42">
        <v>0</v>
      </c>
      <c r="AR9" s="40">
        <f>IF(ISERROR(U9*AQ9),"",U9*AQ9)</f>
        <v>0</v>
      </c>
      <c r="AS9" s="43">
        <v>0</v>
      </c>
      <c r="AT9" s="42">
        <v>0</v>
      </c>
      <c r="AU9" s="40">
        <f>IF(ISERROR(AY9*AT9),"",AY9*AT9)</f>
        <v>0</v>
      </c>
      <c r="AV9" s="40">
        <f>IF(ISERROR(AL9+AN9+AP9+AR9+AU9),"",AL9+AN9+AP9+AR9+AU9)</f>
        <v>0.38445000000000001</v>
      </c>
      <c r="AW9" s="44">
        <f>IF(ISERROR(AJ9+AV9),"",AJ9+AV9)</f>
        <v>5.0062146153846152</v>
      </c>
      <c r="AX9" s="45">
        <f t="shared" si="2"/>
        <v>0.28380334543853863</v>
      </c>
      <c r="AY9" s="46">
        <v>6.99</v>
      </c>
      <c r="AZ9" s="36"/>
      <c r="BA9" s="40">
        <f t="shared" si="17"/>
        <v>0</v>
      </c>
      <c r="BB9" s="40">
        <f t="shared" si="18"/>
        <v>0</v>
      </c>
    </row>
    <row r="10" spans="1:54" s="47" customFormat="1" x14ac:dyDescent="0.35">
      <c r="A10" s="26"/>
      <c r="B10" s="27"/>
      <c r="C10" s="27"/>
      <c r="D10" s="27"/>
      <c r="E10" s="27" t="s">
        <v>54</v>
      </c>
      <c r="F10" s="27" t="s">
        <v>55</v>
      </c>
      <c r="G10" s="27" t="s">
        <v>56</v>
      </c>
      <c r="H10" s="28" t="s">
        <v>57</v>
      </c>
      <c r="I10" s="27" t="s">
        <v>58</v>
      </c>
      <c r="J10" s="27" t="s">
        <v>71</v>
      </c>
      <c r="K10" s="26" t="s">
        <v>60</v>
      </c>
      <c r="L10" s="29" t="s">
        <v>61</v>
      </c>
      <c r="M10" s="27" t="s">
        <v>72</v>
      </c>
      <c r="N10" s="27" t="s">
        <v>83</v>
      </c>
      <c r="O10" s="27"/>
      <c r="P10" s="30" t="s">
        <v>86</v>
      </c>
      <c r="Q10" s="31"/>
      <c r="R10" s="27"/>
      <c r="S10" s="27" t="s">
        <v>65</v>
      </c>
      <c r="T10" s="32"/>
      <c r="U10" s="33">
        <v>4.4000000000000004</v>
      </c>
      <c r="V10" s="27" t="s">
        <v>66</v>
      </c>
      <c r="W10" s="34">
        <v>25</v>
      </c>
      <c r="X10" s="34">
        <v>20</v>
      </c>
      <c r="Y10" s="34">
        <v>22</v>
      </c>
      <c r="Z10" s="35">
        <v>5.57</v>
      </c>
      <c r="AA10" s="36">
        <v>4</v>
      </c>
      <c r="AB10" s="37">
        <f t="shared" ref="AB10:AB13" si="19">IF(W10="","",W10*X10*Y10/1000000)</f>
        <v>1.0999999999999999E-2</v>
      </c>
      <c r="AC10" s="35">
        <v>65</v>
      </c>
      <c r="AD10" s="38">
        <f t="shared" ref="AD10:AD13" si="20">IF(AA10="","",AC10/AB10*AA10)</f>
        <v>23636.363636363636</v>
      </c>
      <c r="AE10" s="39">
        <v>3500</v>
      </c>
      <c r="AF10" s="40">
        <f t="shared" ref="AF10:AF13" si="21">IF(ISERROR(AE10/AD10),"",AE10/AD10)</f>
        <v>0.14807692307692308</v>
      </c>
      <c r="AG10" s="27" t="s">
        <v>67</v>
      </c>
      <c r="AH10" s="41">
        <v>0.314</v>
      </c>
      <c r="AI10" s="40">
        <f t="shared" ref="AI10:AI13" si="22">IF(ISERROR(U10*AH10),"",U10*AH10)</f>
        <v>1.3816000000000002</v>
      </c>
      <c r="AJ10" s="40">
        <f t="shared" ref="AJ10:AJ13" si="23">IF(ISERROR(U10+AF10+AI10),"",U10+AF10+AI10)</f>
        <v>5.929676923076924</v>
      </c>
      <c r="AK10" s="42">
        <v>0</v>
      </c>
      <c r="AL10" s="40">
        <f t="shared" si="0"/>
        <v>0</v>
      </c>
      <c r="AM10" s="42">
        <v>0</v>
      </c>
      <c r="AN10" s="40">
        <f t="shared" si="1"/>
        <v>0</v>
      </c>
      <c r="AO10" s="42">
        <v>5.5E-2</v>
      </c>
      <c r="AP10" s="40">
        <f t="shared" ref="AP10:AP13" si="24">IF(ISERROR(AY10*AO10),"",AY10*AO10)</f>
        <v>0.41304999999999997</v>
      </c>
      <c r="AQ10" s="42">
        <v>0</v>
      </c>
      <c r="AR10" s="40">
        <f t="shared" ref="AR10:AR13" si="25">IF(ISERROR(U10*AQ10),"",U10*AQ10)</f>
        <v>0</v>
      </c>
      <c r="AS10" s="43">
        <v>0</v>
      </c>
      <c r="AT10" s="42">
        <v>0</v>
      </c>
      <c r="AU10" s="40">
        <f t="shared" ref="AU10:AU13" si="26">IF(ISERROR(AY10*AT10),"",AY10*AT10)</f>
        <v>0</v>
      </c>
      <c r="AV10" s="40">
        <f t="shared" ref="AV10:AV13" si="27">IF(ISERROR(AL10+AN10+AP10+AR10+AU10),"",AL10+AN10+AP10+AR10+AU10)</f>
        <v>0.41304999999999997</v>
      </c>
      <c r="AW10" s="44">
        <f t="shared" ref="AW10:AW13" si="28">IF(ISERROR(AJ10+AV10),"",AJ10+AV10)</f>
        <v>6.3427269230769241</v>
      </c>
      <c r="AX10" s="45">
        <f t="shared" si="2"/>
        <v>0.15542917136126175</v>
      </c>
      <c r="AY10" s="46">
        <v>7.51</v>
      </c>
      <c r="AZ10" s="36"/>
      <c r="BA10" s="40">
        <f t="shared" si="17"/>
        <v>0</v>
      </c>
      <c r="BB10" s="40">
        <f t="shared" si="18"/>
        <v>0</v>
      </c>
    </row>
    <row r="11" spans="1:54" s="47" customFormat="1" x14ac:dyDescent="0.35">
      <c r="A11" s="26"/>
      <c r="B11" s="27"/>
      <c r="C11" s="27"/>
      <c r="D11" s="27"/>
      <c r="E11" s="27" t="s">
        <v>54</v>
      </c>
      <c r="F11" s="27" t="s">
        <v>55</v>
      </c>
      <c r="G11" s="27" t="s">
        <v>56</v>
      </c>
      <c r="H11" s="28" t="s">
        <v>57</v>
      </c>
      <c r="I11" s="27" t="s">
        <v>58</v>
      </c>
      <c r="J11" s="27" t="s">
        <v>74</v>
      </c>
      <c r="K11" s="26" t="s">
        <v>60</v>
      </c>
      <c r="L11" s="29" t="s">
        <v>61</v>
      </c>
      <c r="M11" s="27" t="s">
        <v>75</v>
      </c>
      <c r="N11" s="27" t="s">
        <v>83</v>
      </c>
      <c r="O11" s="27"/>
      <c r="P11" s="30" t="s">
        <v>87</v>
      </c>
      <c r="Q11" s="31"/>
      <c r="R11" s="27"/>
      <c r="S11" s="27" t="s">
        <v>65</v>
      </c>
      <c r="T11" s="32"/>
      <c r="U11" s="33">
        <v>4.7300000000000004</v>
      </c>
      <c r="V11" s="27" t="s">
        <v>66</v>
      </c>
      <c r="W11" s="34">
        <v>25</v>
      </c>
      <c r="X11" s="34">
        <v>20</v>
      </c>
      <c r="Y11" s="34">
        <v>26</v>
      </c>
      <c r="Z11" s="35">
        <v>6.13</v>
      </c>
      <c r="AA11" s="36">
        <v>4</v>
      </c>
      <c r="AB11" s="37">
        <f t="shared" si="19"/>
        <v>1.2999999999999999E-2</v>
      </c>
      <c r="AC11" s="35">
        <v>65</v>
      </c>
      <c r="AD11" s="38">
        <f t="shared" si="20"/>
        <v>20000</v>
      </c>
      <c r="AE11" s="39">
        <v>3500</v>
      </c>
      <c r="AF11" s="40">
        <f t="shared" si="21"/>
        <v>0.17499999999999999</v>
      </c>
      <c r="AG11" s="27" t="s">
        <v>67</v>
      </c>
      <c r="AH11" s="41">
        <v>0.314</v>
      </c>
      <c r="AI11" s="40">
        <f t="shared" si="22"/>
        <v>1.4852200000000002</v>
      </c>
      <c r="AJ11" s="40">
        <f t="shared" si="23"/>
        <v>6.3902200000000002</v>
      </c>
      <c r="AK11" s="42">
        <v>0</v>
      </c>
      <c r="AL11" s="40">
        <f t="shared" si="0"/>
        <v>0</v>
      </c>
      <c r="AM11" s="42">
        <v>0</v>
      </c>
      <c r="AN11" s="40">
        <f t="shared" si="1"/>
        <v>0</v>
      </c>
      <c r="AO11" s="42">
        <v>5.5E-2</v>
      </c>
      <c r="AP11" s="40">
        <f t="shared" si="24"/>
        <v>0.49114999999999998</v>
      </c>
      <c r="AQ11" s="42">
        <v>0</v>
      </c>
      <c r="AR11" s="40">
        <f t="shared" si="25"/>
        <v>0</v>
      </c>
      <c r="AS11" s="43">
        <v>0</v>
      </c>
      <c r="AT11" s="42">
        <v>0</v>
      </c>
      <c r="AU11" s="40">
        <f t="shared" si="26"/>
        <v>0</v>
      </c>
      <c r="AV11" s="40">
        <f t="shared" si="27"/>
        <v>0.49114999999999998</v>
      </c>
      <c r="AW11" s="44">
        <f t="shared" si="28"/>
        <v>6.8813700000000004</v>
      </c>
      <c r="AX11" s="45">
        <f t="shared" si="2"/>
        <v>0.2294098544232922</v>
      </c>
      <c r="AY11" s="46">
        <v>8.93</v>
      </c>
      <c r="AZ11" s="36"/>
      <c r="BA11" s="40">
        <f t="shared" si="17"/>
        <v>0</v>
      </c>
      <c r="BB11" s="40">
        <f t="shared" si="18"/>
        <v>0</v>
      </c>
    </row>
    <row r="12" spans="1:54" s="47" customFormat="1" x14ac:dyDescent="0.35">
      <c r="A12" s="26"/>
      <c r="B12" s="27"/>
      <c r="C12" s="27"/>
      <c r="D12" s="27"/>
      <c r="E12" s="27" t="s">
        <v>54</v>
      </c>
      <c r="F12" s="27" t="s">
        <v>55</v>
      </c>
      <c r="G12" s="27" t="s">
        <v>56</v>
      </c>
      <c r="H12" s="28" t="s">
        <v>57</v>
      </c>
      <c r="I12" s="27" t="s">
        <v>58</v>
      </c>
      <c r="J12" s="27" t="s">
        <v>77</v>
      </c>
      <c r="K12" s="26" t="s">
        <v>60</v>
      </c>
      <c r="L12" s="29" t="s">
        <v>61</v>
      </c>
      <c r="M12" s="27" t="s">
        <v>78</v>
      </c>
      <c r="N12" s="27" t="s">
        <v>83</v>
      </c>
      <c r="O12" s="27"/>
      <c r="P12" s="30" t="s">
        <v>88</v>
      </c>
      <c r="Q12" s="31"/>
      <c r="R12" s="27"/>
      <c r="S12" s="27" t="s">
        <v>65</v>
      </c>
      <c r="T12" s="32"/>
      <c r="U12" s="33">
        <v>5.51</v>
      </c>
      <c r="V12" s="27" t="s">
        <v>66</v>
      </c>
      <c r="W12" s="34">
        <v>25</v>
      </c>
      <c r="X12" s="34">
        <v>20</v>
      </c>
      <c r="Y12" s="34">
        <v>28.5</v>
      </c>
      <c r="Z12" s="35">
        <v>7.35</v>
      </c>
      <c r="AA12" s="36">
        <v>4</v>
      </c>
      <c r="AB12" s="37">
        <f t="shared" si="19"/>
        <v>1.4250000000000001E-2</v>
      </c>
      <c r="AC12" s="35">
        <v>65</v>
      </c>
      <c r="AD12" s="38">
        <f t="shared" si="20"/>
        <v>18245.614035087718</v>
      </c>
      <c r="AE12" s="39">
        <v>3500</v>
      </c>
      <c r="AF12" s="40">
        <f t="shared" si="21"/>
        <v>0.19182692307692309</v>
      </c>
      <c r="AG12" s="27" t="s">
        <v>67</v>
      </c>
      <c r="AH12" s="41">
        <v>0.314</v>
      </c>
      <c r="AI12" s="40">
        <f t="shared" si="22"/>
        <v>1.73014</v>
      </c>
      <c r="AJ12" s="40">
        <f t="shared" si="23"/>
        <v>7.4319669230769225</v>
      </c>
      <c r="AK12" s="42">
        <v>0</v>
      </c>
      <c r="AL12" s="40">
        <f t="shared" si="0"/>
        <v>0</v>
      </c>
      <c r="AM12" s="42">
        <v>0</v>
      </c>
      <c r="AN12" s="40">
        <f t="shared" si="1"/>
        <v>0</v>
      </c>
      <c r="AO12" s="42">
        <v>5.5E-2</v>
      </c>
      <c r="AP12" s="40">
        <f t="shared" si="24"/>
        <v>0.58079999999999998</v>
      </c>
      <c r="AQ12" s="42">
        <v>0</v>
      </c>
      <c r="AR12" s="40">
        <f t="shared" si="25"/>
        <v>0</v>
      </c>
      <c r="AS12" s="43">
        <v>0</v>
      </c>
      <c r="AT12" s="42">
        <v>0</v>
      </c>
      <c r="AU12" s="40">
        <f t="shared" si="26"/>
        <v>0</v>
      </c>
      <c r="AV12" s="40">
        <f t="shared" si="27"/>
        <v>0.58079999999999998</v>
      </c>
      <c r="AW12" s="44">
        <f t="shared" si="28"/>
        <v>8.0127669230769225</v>
      </c>
      <c r="AX12" s="45">
        <f t="shared" si="2"/>
        <v>0.24121525349650358</v>
      </c>
      <c r="AY12" s="46">
        <v>10.56</v>
      </c>
      <c r="AZ12" s="36"/>
      <c r="BA12" s="40">
        <f t="shared" si="17"/>
        <v>0</v>
      </c>
      <c r="BB12" s="40">
        <f t="shared" si="18"/>
        <v>0</v>
      </c>
    </row>
    <row r="13" spans="1:54" s="47" customFormat="1" x14ac:dyDescent="0.35">
      <c r="A13" s="26"/>
      <c r="B13" s="27"/>
      <c r="C13" s="27"/>
      <c r="D13" s="27"/>
      <c r="E13" s="27" t="s">
        <v>54</v>
      </c>
      <c r="F13" s="27" t="s">
        <v>55</v>
      </c>
      <c r="G13" s="27" t="s">
        <v>56</v>
      </c>
      <c r="H13" s="28" t="s">
        <v>57</v>
      </c>
      <c r="I13" s="27" t="s">
        <v>58</v>
      </c>
      <c r="J13" s="27" t="s">
        <v>80</v>
      </c>
      <c r="K13" s="26" t="s">
        <v>60</v>
      </c>
      <c r="L13" s="29" t="s">
        <v>61</v>
      </c>
      <c r="M13" s="27" t="s">
        <v>81</v>
      </c>
      <c r="N13" s="27" t="s">
        <v>83</v>
      </c>
      <c r="O13" s="27"/>
      <c r="P13" s="30" t="s">
        <v>89</v>
      </c>
      <c r="Q13" s="31"/>
      <c r="R13" s="27"/>
      <c r="S13" s="27" t="s">
        <v>65</v>
      </c>
      <c r="T13" s="32"/>
      <c r="U13" s="33">
        <v>5.61</v>
      </c>
      <c r="V13" s="27" t="s">
        <v>66</v>
      </c>
      <c r="W13" s="34">
        <v>25</v>
      </c>
      <c r="X13" s="34">
        <v>20</v>
      </c>
      <c r="Y13" s="34">
        <v>28.5</v>
      </c>
      <c r="Z13" s="35">
        <v>7.35</v>
      </c>
      <c r="AA13" s="36">
        <v>4</v>
      </c>
      <c r="AB13" s="37">
        <f t="shared" si="19"/>
        <v>1.4250000000000001E-2</v>
      </c>
      <c r="AC13" s="35">
        <v>65</v>
      </c>
      <c r="AD13" s="38">
        <f t="shared" si="20"/>
        <v>18245.614035087718</v>
      </c>
      <c r="AE13" s="39">
        <v>3500</v>
      </c>
      <c r="AF13" s="40">
        <f t="shared" si="21"/>
        <v>0.19182692307692309</v>
      </c>
      <c r="AG13" s="27" t="s">
        <v>67</v>
      </c>
      <c r="AH13" s="41">
        <v>0.314</v>
      </c>
      <c r="AI13" s="40">
        <f t="shared" si="22"/>
        <v>1.7615400000000001</v>
      </c>
      <c r="AJ13" s="40">
        <f t="shared" si="23"/>
        <v>7.5633669230769236</v>
      </c>
      <c r="AK13" s="42">
        <v>0</v>
      </c>
      <c r="AL13" s="40">
        <f t="shared" si="0"/>
        <v>0</v>
      </c>
      <c r="AM13" s="42">
        <v>0</v>
      </c>
      <c r="AN13" s="40">
        <f t="shared" si="1"/>
        <v>0</v>
      </c>
      <c r="AO13" s="42">
        <v>5.5E-2</v>
      </c>
      <c r="AP13" s="40">
        <f t="shared" si="24"/>
        <v>0.58079999999999998</v>
      </c>
      <c r="AQ13" s="42">
        <v>0</v>
      </c>
      <c r="AR13" s="40">
        <f t="shared" si="25"/>
        <v>0</v>
      </c>
      <c r="AS13" s="43">
        <v>0</v>
      </c>
      <c r="AT13" s="42">
        <v>0</v>
      </c>
      <c r="AU13" s="40">
        <f t="shared" si="26"/>
        <v>0</v>
      </c>
      <c r="AV13" s="40">
        <f t="shared" si="27"/>
        <v>0.58079999999999998</v>
      </c>
      <c r="AW13" s="44">
        <f t="shared" si="28"/>
        <v>8.1441669230769236</v>
      </c>
      <c r="AX13" s="45">
        <f t="shared" si="2"/>
        <v>0.22877207167832167</v>
      </c>
      <c r="AY13" s="46">
        <v>10.56</v>
      </c>
      <c r="AZ13" s="36"/>
      <c r="BA13" s="40">
        <f t="shared" si="17"/>
        <v>0</v>
      </c>
      <c r="BB13" s="40">
        <f t="shared" si="18"/>
        <v>0</v>
      </c>
    </row>
    <row r="14" spans="1:54" s="47" customFormat="1" x14ac:dyDescent="0.35">
      <c r="A14" s="26"/>
      <c r="B14" s="27"/>
      <c r="C14" s="27"/>
      <c r="D14" s="27"/>
      <c r="E14" s="27" t="s">
        <v>54</v>
      </c>
      <c r="F14" s="27" t="s">
        <v>55</v>
      </c>
      <c r="G14" s="27" t="s">
        <v>56</v>
      </c>
      <c r="H14" s="28" t="s">
        <v>57</v>
      </c>
      <c r="I14" s="27" t="s">
        <v>58</v>
      </c>
      <c r="J14" s="27" t="s">
        <v>59</v>
      </c>
      <c r="K14" s="26" t="s">
        <v>60</v>
      </c>
      <c r="L14" s="29" t="s">
        <v>61</v>
      </c>
      <c r="M14" s="27" t="s">
        <v>62</v>
      </c>
      <c r="N14" s="27" t="s">
        <v>90</v>
      </c>
      <c r="O14" s="27"/>
      <c r="P14" s="30" t="s">
        <v>91</v>
      </c>
      <c r="Q14" s="31"/>
      <c r="R14" s="27"/>
      <c r="S14" s="27" t="s">
        <v>65</v>
      </c>
      <c r="T14" s="32"/>
      <c r="U14" s="33">
        <v>3.42</v>
      </c>
      <c r="V14" s="27" t="s">
        <v>66</v>
      </c>
      <c r="W14" s="34">
        <v>25</v>
      </c>
      <c r="X14" s="34">
        <v>20</v>
      </c>
      <c r="Y14" s="34">
        <v>19</v>
      </c>
      <c r="Z14" s="35">
        <v>4.26</v>
      </c>
      <c r="AA14" s="36">
        <v>4</v>
      </c>
      <c r="AB14" s="37">
        <f>IF(W14="","",W14*X14*Y14/1000000)</f>
        <v>9.4999999999999998E-3</v>
      </c>
      <c r="AC14" s="35">
        <v>65</v>
      </c>
      <c r="AD14" s="38">
        <f>IF(AA14="","",AC14/AB14*AA14)</f>
        <v>27368.42105263158</v>
      </c>
      <c r="AE14" s="39">
        <v>3500</v>
      </c>
      <c r="AF14" s="40">
        <f>IF(ISERROR(AE14/AD14),"",AE14/AD14)</f>
        <v>0.12788461538461537</v>
      </c>
      <c r="AG14" s="27" t="s">
        <v>67</v>
      </c>
      <c r="AH14" s="41">
        <v>0.314</v>
      </c>
      <c r="AI14" s="40">
        <f>IF(ISERROR(U14*AH14),"",U14*AH14)</f>
        <v>1.0738799999999999</v>
      </c>
      <c r="AJ14" s="40">
        <f>IF(ISERROR(U14+AF14+AI14),"",U14+AF14+AI14)</f>
        <v>4.621764615384615</v>
      </c>
      <c r="AK14" s="42">
        <v>0</v>
      </c>
      <c r="AL14" s="40">
        <f t="shared" si="0"/>
        <v>0</v>
      </c>
      <c r="AM14" s="42">
        <v>0</v>
      </c>
      <c r="AN14" s="40">
        <f t="shared" si="1"/>
        <v>0</v>
      </c>
      <c r="AO14" s="42">
        <v>5.5E-2</v>
      </c>
      <c r="AP14" s="40">
        <f>IF(ISERROR(AY14*AO14),"",AY14*AO14)</f>
        <v>0.38445000000000001</v>
      </c>
      <c r="AQ14" s="42">
        <v>0</v>
      </c>
      <c r="AR14" s="40">
        <f>IF(ISERROR(U14*AQ14),"",U14*AQ14)</f>
        <v>0</v>
      </c>
      <c r="AS14" s="43">
        <v>0</v>
      </c>
      <c r="AT14" s="42">
        <v>0</v>
      </c>
      <c r="AU14" s="40">
        <f>IF(ISERROR(AY14*AT14),"",AY14*AT14)</f>
        <v>0</v>
      </c>
      <c r="AV14" s="40">
        <f>IF(ISERROR(AL14+AN14+AP14+AR14+AU14),"",AL14+AN14+AP14+AR14+AU14)</f>
        <v>0.38445000000000001</v>
      </c>
      <c r="AW14" s="44">
        <f>IF(ISERROR(AJ14+AV14),"",AJ14+AV14)</f>
        <v>5.0062146153846152</v>
      </c>
      <c r="AX14" s="45">
        <f t="shared" si="2"/>
        <v>0.28380334543853863</v>
      </c>
      <c r="AY14" s="46">
        <v>6.99</v>
      </c>
      <c r="AZ14" s="36"/>
      <c r="BA14" s="40">
        <f t="shared" ref="BA14:BA19" si="29">IF(ISERROR(AW14*AZ14),"",AW14*AZ14)</f>
        <v>0</v>
      </c>
      <c r="BB14" s="40">
        <f t="shared" ref="BB14:BB19" si="30">IF(ISERROR(AY14*AZ14),"",AY14*AZ14)</f>
        <v>0</v>
      </c>
    </row>
    <row r="15" spans="1:54" s="47" customFormat="1" x14ac:dyDescent="0.35">
      <c r="A15" s="26"/>
      <c r="B15" s="27"/>
      <c r="C15" s="27"/>
      <c r="D15" s="27"/>
      <c r="E15" s="27" t="s">
        <v>54</v>
      </c>
      <c r="F15" s="27" t="s">
        <v>55</v>
      </c>
      <c r="G15" s="27" t="s">
        <v>56</v>
      </c>
      <c r="H15" s="28" t="s">
        <v>57</v>
      </c>
      <c r="I15" s="27" t="s">
        <v>58</v>
      </c>
      <c r="J15" s="27" t="s">
        <v>68</v>
      </c>
      <c r="K15" s="26" t="s">
        <v>60</v>
      </c>
      <c r="L15" s="29" t="s">
        <v>61</v>
      </c>
      <c r="M15" s="27" t="s">
        <v>69</v>
      </c>
      <c r="N15" s="27" t="s">
        <v>90</v>
      </c>
      <c r="O15" s="27"/>
      <c r="P15" s="30" t="s">
        <v>92</v>
      </c>
      <c r="Q15" s="31"/>
      <c r="R15" s="27"/>
      <c r="S15" s="27" t="s">
        <v>65</v>
      </c>
      <c r="T15" s="32"/>
      <c r="U15" s="33">
        <v>3.42</v>
      </c>
      <c r="V15" s="27" t="s">
        <v>66</v>
      </c>
      <c r="W15" s="34">
        <v>25</v>
      </c>
      <c r="X15" s="34">
        <v>20</v>
      </c>
      <c r="Y15" s="34">
        <v>19</v>
      </c>
      <c r="Z15" s="35">
        <v>4.26</v>
      </c>
      <c r="AA15" s="36">
        <v>4</v>
      </c>
      <c r="AB15" s="37">
        <f>IF(W15="","",W15*X15*Y15/1000000)</f>
        <v>9.4999999999999998E-3</v>
      </c>
      <c r="AC15" s="35">
        <v>65</v>
      </c>
      <c r="AD15" s="38">
        <f>IF(AA15="","",AC15/AB15*AA15)</f>
        <v>27368.42105263158</v>
      </c>
      <c r="AE15" s="39">
        <v>3500</v>
      </c>
      <c r="AF15" s="40">
        <f>IF(ISERROR(AE15/AD15),"",AE15/AD15)</f>
        <v>0.12788461538461537</v>
      </c>
      <c r="AG15" s="27" t="s">
        <v>67</v>
      </c>
      <c r="AH15" s="41">
        <v>0.314</v>
      </c>
      <c r="AI15" s="40">
        <f>IF(ISERROR(U15*AH15),"",U15*AH15)</f>
        <v>1.0738799999999999</v>
      </c>
      <c r="AJ15" s="40">
        <f>IF(ISERROR(U15+AF15+AI15),"",U15+AF15+AI15)</f>
        <v>4.621764615384615</v>
      </c>
      <c r="AK15" s="42">
        <v>0</v>
      </c>
      <c r="AL15" s="40">
        <f t="shared" si="0"/>
        <v>0</v>
      </c>
      <c r="AM15" s="42">
        <v>0</v>
      </c>
      <c r="AN15" s="40">
        <f t="shared" si="1"/>
        <v>0</v>
      </c>
      <c r="AO15" s="42">
        <v>5.5E-2</v>
      </c>
      <c r="AP15" s="40">
        <f>IF(ISERROR(AY15*AO15),"",AY15*AO15)</f>
        <v>0.38445000000000001</v>
      </c>
      <c r="AQ15" s="42">
        <v>0</v>
      </c>
      <c r="AR15" s="40">
        <f>IF(ISERROR(U15*AQ15),"",U15*AQ15)</f>
        <v>0</v>
      </c>
      <c r="AS15" s="43">
        <v>0</v>
      </c>
      <c r="AT15" s="42">
        <v>0</v>
      </c>
      <c r="AU15" s="40">
        <f>IF(ISERROR(AY15*AT15),"",AY15*AT15)</f>
        <v>0</v>
      </c>
      <c r="AV15" s="40">
        <f>IF(ISERROR(AL15+AN15+AP15+AR15+AU15),"",AL15+AN15+AP15+AR15+AU15)</f>
        <v>0.38445000000000001</v>
      </c>
      <c r="AW15" s="44">
        <f>IF(ISERROR(AJ15+AV15),"",AJ15+AV15)</f>
        <v>5.0062146153846152</v>
      </c>
      <c r="AX15" s="45">
        <f t="shared" si="2"/>
        <v>0.28380334543853863</v>
      </c>
      <c r="AY15" s="46">
        <v>6.99</v>
      </c>
      <c r="AZ15" s="36"/>
      <c r="BA15" s="40">
        <f t="shared" si="29"/>
        <v>0</v>
      </c>
      <c r="BB15" s="40">
        <f t="shared" si="30"/>
        <v>0</v>
      </c>
    </row>
    <row r="16" spans="1:54" s="47" customFormat="1" x14ac:dyDescent="0.35">
      <c r="A16" s="26"/>
      <c r="B16" s="27"/>
      <c r="C16" s="27"/>
      <c r="D16" s="27"/>
      <c r="E16" s="27" t="s">
        <v>54</v>
      </c>
      <c r="F16" s="27" t="s">
        <v>55</v>
      </c>
      <c r="G16" s="27" t="s">
        <v>56</v>
      </c>
      <c r="H16" s="28" t="s">
        <v>57</v>
      </c>
      <c r="I16" s="27" t="s">
        <v>58</v>
      </c>
      <c r="J16" s="27" t="s">
        <v>71</v>
      </c>
      <c r="K16" s="26" t="s">
        <v>60</v>
      </c>
      <c r="L16" s="29" t="s">
        <v>61</v>
      </c>
      <c r="M16" s="27" t="s">
        <v>72</v>
      </c>
      <c r="N16" s="27" t="s">
        <v>90</v>
      </c>
      <c r="O16" s="27"/>
      <c r="P16" s="30" t="s">
        <v>93</v>
      </c>
      <c r="Q16" s="31"/>
      <c r="R16" s="27"/>
      <c r="S16" s="27" t="s">
        <v>65</v>
      </c>
      <c r="T16" s="32"/>
      <c r="U16" s="33">
        <v>4.4000000000000004</v>
      </c>
      <c r="V16" s="27" t="s">
        <v>66</v>
      </c>
      <c r="W16" s="34">
        <v>25</v>
      </c>
      <c r="X16" s="34">
        <v>20</v>
      </c>
      <c r="Y16" s="34">
        <v>22</v>
      </c>
      <c r="Z16" s="35">
        <v>5.57</v>
      </c>
      <c r="AA16" s="36">
        <v>4</v>
      </c>
      <c r="AB16" s="37">
        <f t="shared" ref="AB16:AB19" si="31">IF(W16="","",W16*X16*Y16/1000000)</f>
        <v>1.0999999999999999E-2</v>
      </c>
      <c r="AC16" s="35">
        <v>65</v>
      </c>
      <c r="AD16" s="38">
        <f t="shared" ref="AD16:AD19" si="32">IF(AA16="","",AC16/AB16*AA16)</f>
        <v>23636.363636363636</v>
      </c>
      <c r="AE16" s="39">
        <v>3500</v>
      </c>
      <c r="AF16" s="40">
        <f t="shared" ref="AF16:AF19" si="33">IF(ISERROR(AE16/AD16),"",AE16/AD16)</f>
        <v>0.14807692307692308</v>
      </c>
      <c r="AG16" s="27" t="s">
        <v>67</v>
      </c>
      <c r="AH16" s="41">
        <v>0.314</v>
      </c>
      <c r="AI16" s="40">
        <f t="shared" ref="AI16:AI19" si="34">IF(ISERROR(U16*AH16),"",U16*AH16)</f>
        <v>1.3816000000000002</v>
      </c>
      <c r="AJ16" s="40">
        <f t="shared" ref="AJ16:AJ19" si="35">IF(ISERROR(U16+AF16+AI16),"",U16+AF16+AI16)</f>
        <v>5.929676923076924</v>
      </c>
      <c r="AK16" s="42">
        <v>0</v>
      </c>
      <c r="AL16" s="40">
        <f t="shared" si="0"/>
        <v>0</v>
      </c>
      <c r="AM16" s="42">
        <v>0</v>
      </c>
      <c r="AN16" s="40">
        <f t="shared" si="1"/>
        <v>0</v>
      </c>
      <c r="AO16" s="42">
        <v>5.5E-2</v>
      </c>
      <c r="AP16" s="40">
        <f t="shared" ref="AP16:AP19" si="36">IF(ISERROR(AY16*AO16),"",AY16*AO16)</f>
        <v>0.41304999999999997</v>
      </c>
      <c r="AQ16" s="42">
        <v>0</v>
      </c>
      <c r="AR16" s="40">
        <f t="shared" ref="AR16:AR19" si="37">IF(ISERROR(U16*AQ16),"",U16*AQ16)</f>
        <v>0</v>
      </c>
      <c r="AS16" s="43">
        <v>0</v>
      </c>
      <c r="AT16" s="42">
        <v>0</v>
      </c>
      <c r="AU16" s="40">
        <f t="shared" ref="AU16:AU19" si="38">IF(ISERROR(AY16*AT16),"",AY16*AT16)</f>
        <v>0</v>
      </c>
      <c r="AV16" s="40">
        <f t="shared" ref="AV16:AV19" si="39">IF(ISERROR(AL16+AN16+AP16+AR16+AU16),"",AL16+AN16+AP16+AR16+AU16)</f>
        <v>0.41304999999999997</v>
      </c>
      <c r="AW16" s="44">
        <f t="shared" ref="AW16:AW19" si="40">IF(ISERROR(AJ16+AV16),"",AJ16+AV16)</f>
        <v>6.3427269230769241</v>
      </c>
      <c r="AX16" s="45">
        <f t="shared" si="2"/>
        <v>0.15542917136126175</v>
      </c>
      <c r="AY16" s="46">
        <v>7.51</v>
      </c>
      <c r="AZ16" s="36"/>
      <c r="BA16" s="40">
        <f t="shared" si="29"/>
        <v>0</v>
      </c>
      <c r="BB16" s="40">
        <f t="shared" si="30"/>
        <v>0</v>
      </c>
    </row>
    <row r="17" spans="1:54" s="47" customFormat="1" x14ac:dyDescent="0.35">
      <c r="A17" s="26"/>
      <c r="B17" s="27"/>
      <c r="C17" s="27"/>
      <c r="D17" s="27"/>
      <c r="E17" s="27" t="s">
        <v>54</v>
      </c>
      <c r="F17" s="27" t="s">
        <v>55</v>
      </c>
      <c r="G17" s="27" t="s">
        <v>56</v>
      </c>
      <c r="H17" s="28" t="s">
        <v>57</v>
      </c>
      <c r="I17" s="27" t="s">
        <v>58</v>
      </c>
      <c r="J17" s="27" t="s">
        <v>74</v>
      </c>
      <c r="K17" s="26" t="s">
        <v>60</v>
      </c>
      <c r="L17" s="29" t="s">
        <v>61</v>
      </c>
      <c r="M17" s="27" t="s">
        <v>75</v>
      </c>
      <c r="N17" s="27" t="s">
        <v>90</v>
      </c>
      <c r="O17" s="27"/>
      <c r="P17" s="30" t="s">
        <v>94</v>
      </c>
      <c r="Q17" s="31"/>
      <c r="R17" s="27"/>
      <c r="S17" s="27" t="s">
        <v>65</v>
      </c>
      <c r="T17" s="32"/>
      <c r="U17" s="33">
        <v>4.7300000000000004</v>
      </c>
      <c r="V17" s="27" t="s">
        <v>66</v>
      </c>
      <c r="W17" s="34">
        <v>25</v>
      </c>
      <c r="X17" s="34">
        <v>20</v>
      </c>
      <c r="Y17" s="34">
        <v>26</v>
      </c>
      <c r="Z17" s="35">
        <v>6.13</v>
      </c>
      <c r="AA17" s="36">
        <v>4</v>
      </c>
      <c r="AB17" s="37">
        <f t="shared" si="31"/>
        <v>1.2999999999999999E-2</v>
      </c>
      <c r="AC17" s="35">
        <v>65</v>
      </c>
      <c r="AD17" s="38">
        <f t="shared" si="32"/>
        <v>20000</v>
      </c>
      <c r="AE17" s="39">
        <v>3500</v>
      </c>
      <c r="AF17" s="40">
        <f t="shared" si="33"/>
        <v>0.17499999999999999</v>
      </c>
      <c r="AG17" s="27" t="s">
        <v>67</v>
      </c>
      <c r="AH17" s="41">
        <v>0.314</v>
      </c>
      <c r="AI17" s="40">
        <f t="shared" si="34"/>
        <v>1.4852200000000002</v>
      </c>
      <c r="AJ17" s="40">
        <f t="shared" si="35"/>
        <v>6.3902200000000002</v>
      </c>
      <c r="AK17" s="42">
        <v>0</v>
      </c>
      <c r="AL17" s="40">
        <f t="shared" si="0"/>
        <v>0</v>
      </c>
      <c r="AM17" s="42">
        <v>0</v>
      </c>
      <c r="AN17" s="40">
        <f t="shared" si="1"/>
        <v>0</v>
      </c>
      <c r="AO17" s="42">
        <v>5.5E-2</v>
      </c>
      <c r="AP17" s="40">
        <f t="shared" si="36"/>
        <v>0.49114999999999998</v>
      </c>
      <c r="AQ17" s="42">
        <v>0</v>
      </c>
      <c r="AR17" s="40">
        <f t="shared" si="37"/>
        <v>0</v>
      </c>
      <c r="AS17" s="43">
        <v>0</v>
      </c>
      <c r="AT17" s="42">
        <v>0</v>
      </c>
      <c r="AU17" s="40">
        <f t="shared" si="38"/>
        <v>0</v>
      </c>
      <c r="AV17" s="40">
        <f t="shared" si="39"/>
        <v>0.49114999999999998</v>
      </c>
      <c r="AW17" s="44">
        <f t="shared" si="40"/>
        <v>6.8813700000000004</v>
      </c>
      <c r="AX17" s="45">
        <f t="shared" si="2"/>
        <v>0.2294098544232922</v>
      </c>
      <c r="AY17" s="46">
        <v>8.93</v>
      </c>
      <c r="AZ17" s="36"/>
      <c r="BA17" s="40">
        <f t="shared" si="29"/>
        <v>0</v>
      </c>
      <c r="BB17" s="40">
        <f t="shared" si="30"/>
        <v>0</v>
      </c>
    </row>
    <row r="18" spans="1:54" s="47" customFormat="1" x14ac:dyDescent="0.35">
      <c r="A18" s="26"/>
      <c r="B18" s="27"/>
      <c r="C18" s="27"/>
      <c r="D18" s="27"/>
      <c r="E18" s="27" t="s">
        <v>54</v>
      </c>
      <c r="F18" s="27" t="s">
        <v>55</v>
      </c>
      <c r="G18" s="27" t="s">
        <v>56</v>
      </c>
      <c r="H18" s="28" t="s">
        <v>57</v>
      </c>
      <c r="I18" s="27" t="s">
        <v>58</v>
      </c>
      <c r="J18" s="27" t="s">
        <v>77</v>
      </c>
      <c r="K18" s="26" t="s">
        <v>60</v>
      </c>
      <c r="L18" s="29" t="s">
        <v>61</v>
      </c>
      <c r="M18" s="27" t="s">
        <v>78</v>
      </c>
      <c r="N18" s="27" t="s">
        <v>90</v>
      </c>
      <c r="O18" s="27"/>
      <c r="P18" s="30" t="s">
        <v>95</v>
      </c>
      <c r="Q18" s="31"/>
      <c r="R18" s="27"/>
      <c r="S18" s="27" t="s">
        <v>65</v>
      </c>
      <c r="T18" s="32"/>
      <c r="U18" s="33">
        <v>5.51</v>
      </c>
      <c r="V18" s="27" t="s">
        <v>66</v>
      </c>
      <c r="W18" s="34">
        <v>25</v>
      </c>
      <c r="X18" s="34">
        <v>20</v>
      </c>
      <c r="Y18" s="34">
        <v>28.5</v>
      </c>
      <c r="Z18" s="35">
        <v>7.35</v>
      </c>
      <c r="AA18" s="36">
        <v>4</v>
      </c>
      <c r="AB18" s="37">
        <f t="shared" si="31"/>
        <v>1.4250000000000001E-2</v>
      </c>
      <c r="AC18" s="35">
        <v>65</v>
      </c>
      <c r="AD18" s="38">
        <f t="shared" si="32"/>
        <v>18245.614035087718</v>
      </c>
      <c r="AE18" s="39">
        <v>3500</v>
      </c>
      <c r="AF18" s="40">
        <f t="shared" si="33"/>
        <v>0.19182692307692309</v>
      </c>
      <c r="AG18" s="27" t="s">
        <v>67</v>
      </c>
      <c r="AH18" s="41">
        <v>0.314</v>
      </c>
      <c r="AI18" s="40">
        <f t="shared" si="34"/>
        <v>1.73014</v>
      </c>
      <c r="AJ18" s="40">
        <f t="shared" si="35"/>
        <v>7.4319669230769225</v>
      </c>
      <c r="AK18" s="42">
        <v>0</v>
      </c>
      <c r="AL18" s="40">
        <f t="shared" si="0"/>
        <v>0</v>
      </c>
      <c r="AM18" s="42">
        <v>0</v>
      </c>
      <c r="AN18" s="40">
        <f t="shared" si="1"/>
        <v>0</v>
      </c>
      <c r="AO18" s="42">
        <v>5.5E-2</v>
      </c>
      <c r="AP18" s="40">
        <f t="shared" si="36"/>
        <v>0.58079999999999998</v>
      </c>
      <c r="AQ18" s="42">
        <v>0</v>
      </c>
      <c r="AR18" s="40">
        <f t="shared" si="37"/>
        <v>0</v>
      </c>
      <c r="AS18" s="43">
        <v>0</v>
      </c>
      <c r="AT18" s="42">
        <v>0</v>
      </c>
      <c r="AU18" s="40">
        <f t="shared" si="38"/>
        <v>0</v>
      </c>
      <c r="AV18" s="40">
        <f t="shared" si="39"/>
        <v>0.58079999999999998</v>
      </c>
      <c r="AW18" s="44">
        <f t="shared" si="40"/>
        <v>8.0127669230769225</v>
      </c>
      <c r="AX18" s="45">
        <f t="shared" si="2"/>
        <v>0.24121525349650358</v>
      </c>
      <c r="AY18" s="46">
        <v>10.56</v>
      </c>
      <c r="AZ18" s="36"/>
      <c r="BA18" s="40">
        <f t="shared" si="29"/>
        <v>0</v>
      </c>
      <c r="BB18" s="40">
        <f t="shared" si="30"/>
        <v>0</v>
      </c>
    </row>
    <row r="19" spans="1:54" s="47" customFormat="1" x14ac:dyDescent="0.35">
      <c r="A19" s="26"/>
      <c r="B19" s="27"/>
      <c r="C19" s="27"/>
      <c r="D19" s="27"/>
      <c r="E19" s="27" t="s">
        <v>54</v>
      </c>
      <c r="F19" s="27" t="s">
        <v>55</v>
      </c>
      <c r="G19" s="27" t="s">
        <v>56</v>
      </c>
      <c r="H19" s="28" t="s">
        <v>57</v>
      </c>
      <c r="I19" s="27" t="s">
        <v>58</v>
      </c>
      <c r="J19" s="27" t="s">
        <v>80</v>
      </c>
      <c r="K19" s="26" t="s">
        <v>60</v>
      </c>
      <c r="L19" s="29" t="s">
        <v>61</v>
      </c>
      <c r="M19" s="27" t="s">
        <v>81</v>
      </c>
      <c r="N19" s="27" t="s">
        <v>90</v>
      </c>
      <c r="O19" s="27"/>
      <c r="P19" s="30" t="s">
        <v>96</v>
      </c>
      <c r="Q19" s="31"/>
      <c r="R19" s="27"/>
      <c r="S19" s="27" t="s">
        <v>65</v>
      </c>
      <c r="T19" s="32"/>
      <c r="U19" s="33">
        <v>5.61</v>
      </c>
      <c r="V19" s="27" t="s">
        <v>66</v>
      </c>
      <c r="W19" s="34">
        <v>25</v>
      </c>
      <c r="X19" s="34">
        <v>20</v>
      </c>
      <c r="Y19" s="34">
        <v>28.5</v>
      </c>
      <c r="Z19" s="35">
        <v>7.35</v>
      </c>
      <c r="AA19" s="36">
        <v>4</v>
      </c>
      <c r="AB19" s="37">
        <f t="shared" si="31"/>
        <v>1.4250000000000001E-2</v>
      </c>
      <c r="AC19" s="35">
        <v>65</v>
      </c>
      <c r="AD19" s="38">
        <f t="shared" si="32"/>
        <v>18245.614035087718</v>
      </c>
      <c r="AE19" s="39">
        <v>3500</v>
      </c>
      <c r="AF19" s="40">
        <f t="shared" si="33"/>
        <v>0.19182692307692309</v>
      </c>
      <c r="AG19" s="27" t="s">
        <v>67</v>
      </c>
      <c r="AH19" s="41">
        <v>0.314</v>
      </c>
      <c r="AI19" s="40">
        <f t="shared" si="34"/>
        <v>1.7615400000000001</v>
      </c>
      <c r="AJ19" s="40">
        <f t="shared" si="35"/>
        <v>7.5633669230769236</v>
      </c>
      <c r="AK19" s="42">
        <v>0</v>
      </c>
      <c r="AL19" s="40">
        <f t="shared" si="0"/>
        <v>0</v>
      </c>
      <c r="AM19" s="42">
        <v>0</v>
      </c>
      <c r="AN19" s="40">
        <f t="shared" si="1"/>
        <v>0</v>
      </c>
      <c r="AO19" s="42">
        <v>5.5E-2</v>
      </c>
      <c r="AP19" s="40">
        <f t="shared" si="36"/>
        <v>0.58079999999999998</v>
      </c>
      <c r="AQ19" s="42">
        <v>0</v>
      </c>
      <c r="AR19" s="40">
        <f t="shared" si="37"/>
        <v>0</v>
      </c>
      <c r="AS19" s="43">
        <v>0</v>
      </c>
      <c r="AT19" s="42">
        <v>0</v>
      </c>
      <c r="AU19" s="40">
        <f t="shared" si="38"/>
        <v>0</v>
      </c>
      <c r="AV19" s="40">
        <f t="shared" si="39"/>
        <v>0.58079999999999998</v>
      </c>
      <c r="AW19" s="44">
        <f t="shared" si="40"/>
        <v>8.1441669230769236</v>
      </c>
      <c r="AX19" s="45">
        <f t="shared" si="2"/>
        <v>0.22877207167832167</v>
      </c>
      <c r="AY19" s="46">
        <v>10.56</v>
      </c>
      <c r="AZ19" s="36"/>
      <c r="BA19" s="40">
        <f t="shared" si="29"/>
        <v>0</v>
      </c>
      <c r="BB19" s="40">
        <f t="shared" si="30"/>
        <v>0</v>
      </c>
    </row>
    <row r="20" spans="1:54" s="47" customFormat="1" x14ac:dyDescent="0.35">
      <c r="A20" s="26"/>
      <c r="B20" s="27"/>
      <c r="C20" s="27"/>
      <c r="D20" s="27"/>
      <c r="E20" s="27" t="s">
        <v>54</v>
      </c>
      <c r="F20" s="27" t="s">
        <v>55</v>
      </c>
      <c r="G20" s="27" t="s">
        <v>56</v>
      </c>
      <c r="H20" s="28" t="s">
        <v>57</v>
      </c>
      <c r="I20" s="27" t="s">
        <v>58</v>
      </c>
      <c r="J20" s="27" t="s">
        <v>59</v>
      </c>
      <c r="K20" s="26" t="s">
        <v>60</v>
      </c>
      <c r="L20" s="29" t="s">
        <v>61</v>
      </c>
      <c r="M20" s="27" t="s">
        <v>62</v>
      </c>
      <c r="N20" s="27" t="s">
        <v>97</v>
      </c>
      <c r="O20" s="27"/>
      <c r="P20" s="30" t="s">
        <v>98</v>
      </c>
      <c r="Q20" s="31"/>
      <c r="R20" s="27"/>
      <c r="S20" s="27" t="s">
        <v>65</v>
      </c>
      <c r="T20" s="32"/>
      <c r="U20" s="33">
        <v>3.42</v>
      </c>
      <c r="V20" s="27" t="s">
        <v>66</v>
      </c>
      <c r="W20" s="34">
        <v>25</v>
      </c>
      <c r="X20" s="34">
        <v>20</v>
      </c>
      <c r="Y20" s="34">
        <v>19</v>
      </c>
      <c r="Z20" s="35">
        <v>4.26</v>
      </c>
      <c r="AA20" s="36">
        <v>4</v>
      </c>
      <c r="AB20" s="37">
        <f>IF(W20="","",W20*X20*Y20/1000000)</f>
        <v>9.4999999999999998E-3</v>
      </c>
      <c r="AC20" s="35">
        <v>65</v>
      </c>
      <c r="AD20" s="38">
        <f>IF(AA20="","",AC20/AB20*AA20)</f>
        <v>27368.42105263158</v>
      </c>
      <c r="AE20" s="39">
        <v>3500</v>
      </c>
      <c r="AF20" s="40">
        <f>IF(ISERROR(AE20/AD20),"",AE20/AD20)</f>
        <v>0.12788461538461537</v>
      </c>
      <c r="AG20" s="27" t="s">
        <v>67</v>
      </c>
      <c r="AH20" s="41">
        <v>0.314</v>
      </c>
      <c r="AI20" s="40">
        <f>IF(ISERROR(U20*AH20),"",U20*AH20)</f>
        <v>1.0738799999999999</v>
      </c>
      <c r="AJ20" s="40">
        <f>IF(ISERROR(U20+AF20+AI20),"",U20+AF20+AI20)</f>
        <v>4.621764615384615</v>
      </c>
      <c r="AK20" s="42">
        <v>0</v>
      </c>
      <c r="AL20" s="40">
        <f t="shared" si="0"/>
        <v>0</v>
      </c>
      <c r="AM20" s="42">
        <v>0</v>
      </c>
      <c r="AN20" s="40">
        <f t="shared" si="1"/>
        <v>0</v>
      </c>
      <c r="AO20" s="42">
        <v>5.5E-2</v>
      </c>
      <c r="AP20" s="40">
        <f>IF(ISERROR(AY20*AO20),"",AY20*AO20)</f>
        <v>0.38445000000000001</v>
      </c>
      <c r="AQ20" s="42">
        <v>0</v>
      </c>
      <c r="AR20" s="40">
        <f>IF(ISERROR(U20*AQ20),"",U20*AQ20)</f>
        <v>0</v>
      </c>
      <c r="AS20" s="43">
        <v>0</v>
      </c>
      <c r="AT20" s="42">
        <v>0</v>
      </c>
      <c r="AU20" s="40">
        <f>IF(ISERROR(AY20*AT20),"",AY20*AT20)</f>
        <v>0</v>
      </c>
      <c r="AV20" s="40">
        <f>IF(ISERROR(AL20+AN20+AP20+AR20+AU20),"",AL20+AN20+AP20+AR20+AU20)</f>
        <v>0.38445000000000001</v>
      </c>
      <c r="AW20" s="44">
        <f>IF(ISERROR(AJ20+AV20),"",AJ20+AV20)</f>
        <v>5.0062146153846152</v>
      </c>
      <c r="AX20" s="45">
        <f t="shared" si="2"/>
        <v>0.28380334543853863</v>
      </c>
      <c r="AY20" s="46">
        <v>6.99</v>
      </c>
      <c r="AZ20" s="36"/>
      <c r="BA20" s="40">
        <f t="shared" ref="BA20:BA25" si="41">IF(ISERROR(AW20*AZ20),"",AW20*AZ20)</f>
        <v>0</v>
      </c>
      <c r="BB20" s="40">
        <f t="shared" ref="BB20:BB25" si="42">IF(ISERROR(AY20*AZ20),"",AY20*AZ20)</f>
        <v>0</v>
      </c>
    </row>
    <row r="21" spans="1:54" s="47" customFormat="1" x14ac:dyDescent="0.35">
      <c r="A21" s="26"/>
      <c r="B21" s="27"/>
      <c r="C21" s="27"/>
      <c r="D21" s="27"/>
      <c r="E21" s="27" t="s">
        <v>54</v>
      </c>
      <c r="F21" s="27" t="s">
        <v>55</v>
      </c>
      <c r="G21" s="27" t="s">
        <v>56</v>
      </c>
      <c r="H21" s="28" t="s">
        <v>57</v>
      </c>
      <c r="I21" s="27" t="s">
        <v>58</v>
      </c>
      <c r="J21" s="27" t="s">
        <v>68</v>
      </c>
      <c r="K21" s="26" t="s">
        <v>60</v>
      </c>
      <c r="L21" s="29" t="s">
        <v>61</v>
      </c>
      <c r="M21" s="27" t="s">
        <v>69</v>
      </c>
      <c r="N21" s="27" t="s">
        <v>97</v>
      </c>
      <c r="O21" s="27"/>
      <c r="P21" s="30" t="s">
        <v>99</v>
      </c>
      <c r="Q21" s="31"/>
      <c r="R21" s="27"/>
      <c r="S21" s="27" t="s">
        <v>65</v>
      </c>
      <c r="T21" s="32"/>
      <c r="U21" s="33">
        <v>3.42</v>
      </c>
      <c r="V21" s="27" t="s">
        <v>66</v>
      </c>
      <c r="W21" s="34">
        <v>25</v>
      </c>
      <c r="X21" s="34">
        <v>20</v>
      </c>
      <c r="Y21" s="34">
        <v>19</v>
      </c>
      <c r="Z21" s="35">
        <v>4.26</v>
      </c>
      <c r="AA21" s="36">
        <v>4</v>
      </c>
      <c r="AB21" s="37">
        <f>IF(W21="","",W21*X21*Y21/1000000)</f>
        <v>9.4999999999999998E-3</v>
      </c>
      <c r="AC21" s="35">
        <v>65</v>
      </c>
      <c r="AD21" s="38">
        <f>IF(AA21="","",AC21/AB21*AA21)</f>
        <v>27368.42105263158</v>
      </c>
      <c r="AE21" s="39">
        <v>3500</v>
      </c>
      <c r="AF21" s="40">
        <f>IF(ISERROR(AE21/AD21),"",AE21/AD21)</f>
        <v>0.12788461538461537</v>
      </c>
      <c r="AG21" s="27" t="s">
        <v>67</v>
      </c>
      <c r="AH21" s="41">
        <v>0.314</v>
      </c>
      <c r="AI21" s="40">
        <f>IF(ISERROR(U21*AH21),"",U21*AH21)</f>
        <v>1.0738799999999999</v>
      </c>
      <c r="AJ21" s="40">
        <f>IF(ISERROR(U21+AF21+AI21),"",U21+AF21+AI21)</f>
        <v>4.621764615384615</v>
      </c>
      <c r="AK21" s="42">
        <v>0</v>
      </c>
      <c r="AL21" s="40">
        <f t="shared" si="0"/>
        <v>0</v>
      </c>
      <c r="AM21" s="42">
        <v>0</v>
      </c>
      <c r="AN21" s="40">
        <f t="shared" si="1"/>
        <v>0</v>
      </c>
      <c r="AO21" s="42">
        <v>5.5E-2</v>
      </c>
      <c r="AP21" s="40">
        <f>IF(ISERROR(AY21*AO21),"",AY21*AO21)</f>
        <v>0.38445000000000001</v>
      </c>
      <c r="AQ21" s="42">
        <v>0</v>
      </c>
      <c r="AR21" s="40">
        <f>IF(ISERROR(U21*AQ21),"",U21*AQ21)</f>
        <v>0</v>
      </c>
      <c r="AS21" s="43">
        <v>0</v>
      </c>
      <c r="AT21" s="42">
        <v>0</v>
      </c>
      <c r="AU21" s="40">
        <f>IF(ISERROR(AY21*AT21),"",AY21*AT21)</f>
        <v>0</v>
      </c>
      <c r="AV21" s="40">
        <f>IF(ISERROR(AL21+AN21+AP21+AR21+AU21),"",AL21+AN21+AP21+AR21+AU21)</f>
        <v>0.38445000000000001</v>
      </c>
      <c r="AW21" s="44">
        <f>IF(ISERROR(AJ21+AV21),"",AJ21+AV21)</f>
        <v>5.0062146153846152</v>
      </c>
      <c r="AX21" s="45">
        <f t="shared" si="2"/>
        <v>0.28380334543853863</v>
      </c>
      <c r="AY21" s="46">
        <v>6.99</v>
      </c>
      <c r="AZ21" s="36"/>
      <c r="BA21" s="40">
        <f t="shared" si="41"/>
        <v>0</v>
      </c>
      <c r="BB21" s="40">
        <f t="shared" si="42"/>
        <v>0</v>
      </c>
    </row>
    <row r="22" spans="1:54" s="47" customFormat="1" x14ac:dyDescent="0.35">
      <c r="A22" s="26"/>
      <c r="B22" s="27"/>
      <c r="C22" s="27"/>
      <c r="D22" s="27"/>
      <c r="E22" s="27" t="s">
        <v>54</v>
      </c>
      <c r="F22" s="27" t="s">
        <v>55</v>
      </c>
      <c r="G22" s="27" t="s">
        <v>56</v>
      </c>
      <c r="H22" s="28" t="s">
        <v>57</v>
      </c>
      <c r="I22" s="27" t="s">
        <v>58</v>
      </c>
      <c r="J22" s="27" t="s">
        <v>71</v>
      </c>
      <c r="K22" s="26" t="s">
        <v>60</v>
      </c>
      <c r="L22" s="29" t="s">
        <v>61</v>
      </c>
      <c r="M22" s="27" t="s">
        <v>72</v>
      </c>
      <c r="N22" s="27" t="s">
        <v>97</v>
      </c>
      <c r="O22" s="27"/>
      <c r="P22" s="30" t="s">
        <v>100</v>
      </c>
      <c r="Q22" s="31"/>
      <c r="R22" s="27"/>
      <c r="S22" s="27" t="s">
        <v>65</v>
      </c>
      <c r="T22" s="32"/>
      <c r="U22" s="33">
        <v>4.4000000000000004</v>
      </c>
      <c r="V22" s="27" t="s">
        <v>66</v>
      </c>
      <c r="W22" s="34">
        <v>25</v>
      </c>
      <c r="X22" s="34">
        <v>20</v>
      </c>
      <c r="Y22" s="34">
        <v>22</v>
      </c>
      <c r="Z22" s="35">
        <v>5.57</v>
      </c>
      <c r="AA22" s="36">
        <v>4</v>
      </c>
      <c r="AB22" s="37">
        <f t="shared" ref="AB22:AB25" si="43">IF(W22="","",W22*X22*Y22/1000000)</f>
        <v>1.0999999999999999E-2</v>
      </c>
      <c r="AC22" s="35">
        <v>65</v>
      </c>
      <c r="AD22" s="38">
        <f t="shared" ref="AD22:AD25" si="44">IF(AA22="","",AC22/AB22*AA22)</f>
        <v>23636.363636363636</v>
      </c>
      <c r="AE22" s="39">
        <v>3500</v>
      </c>
      <c r="AF22" s="40">
        <f t="shared" ref="AF22:AF25" si="45">IF(ISERROR(AE22/AD22),"",AE22/AD22)</f>
        <v>0.14807692307692308</v>
      </c>
      <c r="AG22" s="27" t="s">
        <v>67</v>
      </c>
      <c r="AH22" s="41">
        <v>0.314</v>
      </c>
      <c r="AI22" s="40">
        <f t="shared" ref="AI22:AI25" si="46">IF(ISERROR(U22*AH22),"",U22*AH22)</f>
        <v>1.3816000000000002</v>
      </c>
      <c r="AJ22" s="40">
        <f t="shared" ref="AJ22:AJ25" si="47">IF(ISERROR(U22+AF22+AI22),"",U22+AF22+AI22)</f>
        <v>5.929676923076924</v>
      </c>
      <c r="AK22" s="42">
        <v>0</v>
      </c>
      <c r="AL22" s="40">
        <f t="shared" si="0"/>
        <v>0</v>
      </c>
      <c r="AM22" s="42">
        <v>0</v>
      </c>
      <c r="AN22" s="40">
        <f t="shared" si="1"/>
        <v>0</v>
      </c>
      <c r="AO22" s="42">
        <v>5.5E-2</v>
      </c>
      <c r="AP22" s="40">
        <f t="shared" ref="AP22:AP25" si="48">IF(ISERROR(AY22*AO22),"",AY22*AO22)</f>
        <v>0.41304999999999997</v>
      </c>
      <c r="AQ22" s="42">
        <v>0</v>
      </c>
      <c r="AR22" s="40">
        <f t="shared" ref="AR22:AR25" si="49">IF(ISERROR(U22*AQ22),"",U22*AQ22)</f>
        <v>0</v>
      </c>
      <c r="AS22" s="43">
        <v>0</v>
      </c>
      <c r="AT22" s="42">
        <v>0</v>
      </c>
      <c r="AU22" s="40">
        <f t="shared" ref="AU22:AU25" si="50">IF(ISERROR(AY22*AT22),"",AY22*AT22)</f>
        <v>0</v>
      </c>
      <c r="AV22" s="40">
        <f t="shared" ref="AV22:AV25" si="51">IF(ISERROR(AL22+AN22+AP22+AR22+AU22),"",AL22+AN22+AP22+AR22+AU22)</f>
        <v>0.41304999999999997</v>
      </c>
      <c r="AW22" s="44">
        <f t="shared" ref="AW22:AW25" si="52">IF(ISERROR(AJ22+AV22),"",AJ22+AV22)</f>
        <v>6.3427269230769241</v>
      </c>
      <c r="AX22" s="45">
        <f t="shared" si="2"/>
        <v>0.15542917136126175</v>
      </c>
      <c r="AY22" s="46">
        <v>7.51</v>
      </c>
      <c r="AZ22" s="36"/>
      <c r="BA22" s="40">
        <f t="shared" si="41"/>
        <v>0</v>
      </c>
      <c r="BB22" s="40">
        <f t="shared" si="42"/>
        <v>0</v>
      </c>
    </row>
    <row r="23" spans="1:54" s="47" customFormat="1" x14ac:dyDescent="0.35">
      <c r="A23" s="26"/>
      <c r="B23" s="27"/>
      <c r="C23" s="27"/>
      <c r="D23" s="27"/>
      <c r="E23" s="27" t="s">
        <v>54</v>
      </c>
      <c r="F23" s="27" t="s">
        <v>55</v>
      </c>
      <c r="G23" s="27" t="s">
        <v>56</v>
      </c>
      <c r="H23" s="28" t="s">
        <v>57</v>
      </c>
      <c r="I23" s="27" t="s">
        <v>58</v>
      </c>
      <c r="J23" s="27" t="s">
        <v>74</v>
      </c>
      <c r="K23" s="26" t="s">
        <v>60</v>
      </c>
      <c r="L23" s="29" t="s">
        <v>61</v>
      </c>
      <c r="M23" s="27" t="s">
        <v>75</v>
      </c>
      <c r="N23" s="27" t="s">
        <v>97</v>
      </c>
      <c r="O23" s="27"/>
      <c r="P23" s="30" t="s">
        <v>101</v>
      </c>
      <c r="Q23" s="31"/>
      <c r="R23" s="27"/>
      <c r="S23" s="27" t="s">
        <v>65</v>
      </c>
      <c r="T23" s="32"/>
      <c r="U23" s="33">
        <v>4.7300000000000004</v>
      </c>
      <c r="V23" s="27" t="s">
        <v>66</v>
      </c>
      <c r="W23" s="34">
        <v>25</v>
      </c>
      <c r="X23" s="34">
        <v>20</v>
      </c>
      <c r="Y23" s="34">
        <v>26</v>
      </c>
      <c r="Z23" s="35">
        <v>6.13</v>
      </c>
      <c r="AA23" s="36">
        <v>4</v>
      </c>
      <c r="AB23" s="37">
        <f t="shared" si="43"/>
        <v>1.2999999999999999E-2</v>
      </c>
      <c r="AC23" s="35">
        <v>65</v>
      </c>
      <c r="AD23" s="38">
        <f t="shared" si="44"/>
        <v>20000</v>
      </c>
      <c r="AE23" s="39">
        <v>3500</v>
      </c>
      <c r="AF23" s="40">
        <f t="shared" si="45"/>
        <v>0.17499999999999999</v>
      </c>
      <c r="AG23" s="27" t="s">
        <v>67</v>
      </c>
      <c r="AH23" s="41">
        <v>0.314</v>
      </c>
      <c r="AI23" s="40">
        <f t="shared" si="46"/>
        <v>1.4852200000000002</v>
      </c>
      <c r="AJ23" s="40">
        <f t="shared" si="47"/>
        <v>6.3902200000000002</v>
      </c>
      <c r="AK23" s="42">
        <v>0</v>
      </c>
      <c r="AL23" s="40">
        <f t="shared" si="0"/>
        <v>0</v>
      </c>
      <c r="AM23" s="42">
        <v>0</v>
      </c>
      <c r="AN23" s="40">
        <f t="shared" si="1"/>
        <v>0</v>
      </c>
      <c r="AO23" s="42">
        <v>5.5E-2</v>
      </c>
      <c r="AP23" s="40">
        <f t="shared" si="48"/>
        <v>0.49114999999999998</v>
      </c>
      <c r="AQ23" s="42">
        <v>0</v>
      </c>
      <c r="AR23" s="40">
        <f t="shared" si="49"/>
        <v>0</v>
      </c>
      <c r="AS23" s="43">
        <v>0</v>
      </c>
      <c r="AT23" s="42">
        <v>0</v>
      </c>
      <c r="AU23" s="40">
        <f t="shared" si="50"/>
        <v>0</v>
      </c>
      <c r="AV23" s="40">
        <f t="shared" si="51"/>
        <v>0.49114999999999998</v>
      </c>
      <c r="AW23" s="44">
        <f t="shared" si="52"/>
        <v>6.8813700000000004</v>
      </c>
      <c r="AX23" s="45">
        <f t="shared" si="2"/>
        <v>0.2294098544232922</v>
      </c>
      <c r="AY23" s="46">
        <v>8.93</v>
      </c>
      <c r="AZ23" s="36"/>
      <c r="BA23" s="40">
        <f t="shared" si="41"/>
        <v>0</v>
      </c>
      <c r="BB23" s="40">
        <f t="shared" si="42"/>
        <v>0</v>
      </c>
    </row>
    <row r="24" spans="1:54" s="47" customFormat="1" x14ac:dyDescent="0.35">
      <c r="A24" s="26"/>
      <c r="B24" s="27"/>
      <c r="C24" s="27"/>
      <c r="D24" s="27"/>
      <c r="E24" s="27" t="s">
        <v>54</v>
      </c>
      <c r="F24" s="27" t="s">
        <v>55</v>
      </c>
      <c r="G24" s="27" t="s">
        <v>56</v>
      </c>
      <c r="H24" s="28" t="s">
        <v>57</v>
      </c>
      <c r="I24" s="27" t="s">
        <v>58</v>
      </c>
      <c r="J24" s="27" t="s">
        <v>77</v>
      </c>
      <c r="K24" s="26" t="s">
        <v>60</v>
      </c>
      <c r="L24" s="29" t="s">
        <v>61</v>
      </c>
      <c r="M24" s="27" t="s">
        <v>78</v>
      </c>
      <c r="N24" s="27" t="s">
        <v>97</v>
      </c>
      <c r="O24" s="27"/>
      <c r="P24" s="30" t="s">
        <v>102</v>
      </c>
      <c r="Q24" s="31"/>
      <c r="R24" s="27"/>
      <c r="S24" s="27" t="s">
        <v>65</v>
      </c>
      <c r="T24" s="32"/>
      <c r="U24" s="33">
        <v>5.51</v>
      </c>
      <c r="V24" s="27" t="s">
        <v>66</v>
      </c>
      <c r="W24" s="34">
        <v>25</v>
      </c>
      <c r="X24" s="34">
        <v>20</v>
      </c>
      <c r="Y24" s="34">
        <v>28.5</v>
      </c>
      <c r="Z24" s="35">
        <v>7.35</v>
      </c>
      <c r="AA24" s="36">
        <v>4</v>
      </c>
      <c r="AB24" s="37">
        <f t="shared" si="43"/>
        <v>1.4250000000000001E-2</v>
      </c>
      <c r="AC24" s="35">
        <v>65</v>
      </c>
      <c r="AD24" s="38">
        <f t="shared" si="44"/>
        <v>18245.614035087718</v>
      </c>
      <c r="AE24" s="39">
        <v>3500</v>
      </c>
      <c r="AF24" s="40">
        <f t="shared" si="45"/>
        <v>0.19182692307692309</v>
      </c>
      <c r="AG24" s="27" t="s">
        <v>67</v>
      </c>
      <c r="AH24" s="41">
        <v>0.314</v>
      </c>
      <c r="AI24" s="40">
        <f t="shared" si="46"/>
        <v>1.73014</v>
      </c>
      <c r="AJ24" s="40">
        <f t="shared" si="47"/>
        <v>7.4319669230769225</v>
      </c>
      <c r="AK24" s="42">
        <v>0</v>
      </c>
      <c r="AL24" s="40">
        <f t="shared" si="0"/>
        <v>0</v>
      </c>
      <c r="AM24" s="42">
        <v>0</v>
      </c>
      <c r="AN24" s="40">
        <f t="shared" si="1"/>
        <v>0</v>
      </c>
      <c r="AO24" s="42">
        <v>5.5E-2</v>
      </c>
      <c r="AP24" s="40">
        <f t="shared" si="48"/>
        <v>0.58079999999999998</v>
      </c>
      <c r="AQ24" s="42">
        <v>0</v>
      </c>
      <c r="AR24" s="40">
        <f t="shared" si="49"/>
        <v>0</v>
      </c>
      <c r="AS24" s="43">
        <v>0</v>
      </c>
      <c r="AT24" s="42">
        <v>0</v>
      </c>
      <c r="AU24" s="40">
        <f t="shared" si="50"/>
        <v>0</v>
      </c>
      <c r="AV24" s="40">
        <f t="shared" si="51"/>
        <v>0.58079999999999998</v>
      </c>
      <c r="AW24" s="44">
        <f t="shared" si="52"/>
        <v>8.0127669230769225</v>
      </c>
      <c r="AX24" s="45">
        <f t="shared" si="2"/>
        <v>0.24121525349650358</v>
      </c>
      <c r="AY24" s="46">
        <v>10.56</v>
      </c>
      <c r="AZ24" s="36"/>
      <c r="BA24" s="40">
        <f t="shared" si="41"/>
        <v>0</v>
      </c>
      <c r="BB24" s="40">
        <f t="shared" si="42"/>
        <v>0</v>
      </c>
    </row>
    <row r="25" spans="1:54" s="47" customFormat="1" x14ac:dyDescent="0.35">
      <c r="A25" s="26"/>
      <c r="B25" s="27"/>
      <c r="C25" s="27"/>
      <c r="D25" s="27"/>
      <c r="E25" s="27" t="s">
        <v>54</v>
      </c>
      <c r="F25" s="27" t="s">
        <v>55</v>
      </c>
      <c r="G25" s="27" t="s">
        <v>56</v>
      </c>
      <c r="H25" s="28" t="s">
        <v>57</v>
      </c>
      <c r="I25" s="27" t="s">
        <v>58</v>
      </c>
      <c r="J25" s="27" t="s">
        <v>80</v>
      </c>
      <c r="K25" s="26" t="s">
        <v>60</v>
      </c>
      <c r="L25" s="29" t="s">
        <v>61</v>
      </c>
      <c r="M25" s="27" t="s">
        <v>81</v>
      </c>
      <c r="N25" s="27" t="s">
        <v>97</v>
      </c>
      <c r="O25" s="27"/>
      <c r="P25" s="30" t="s">
        <v>103</v>
      </c>
      <c r="Q25" s="31"/>
      <c r="R25" s="27"/>
      <c r="S25" s="27" t="s">
        <v>65</v>
      </c>
      <c r="T25" s="32"/>
      <c r="U25" s="33">
        <v>5.61</v>
      </c>
      <c r="V25" s="27" t="s">
        <v>66</v>
      </c>
      <c r="W25" s="34">
        <v>25</v>
      </c>
      <c r="X25" s="34">
        <v>20</v>
      </c>
      <c r="Y25" s="34">
        <v>28.5</v>
      </c>
      <c r="Z25" s="35">
        <v>7.35</v>
      </c>
      <c r="AA25" s="36">
        <v>4</v>
      </c>
      <c r="AB25" s="37">
        <f t="shared" si="43"/>
        <v>1.4250000000000001E-2</v>
      </c>
      <c r="AC25" s="35">
        <v>65</v>
      </c>
      <c r="AD25" s="38">
        <f t="shared" si="44"/>
        <v>18245.614035087718</v>
      </c>
      <c r="AE25" s="39">
        <v>3500</v>
      </c>
      <c r="AF25" s="40">
        <f t="shared" si="45"/>
        <v>0.19182692307692309</v>
      </c>
      <c r="AG25" s="27" t="s">
        <v>67</v>
      </c>
      <c r="AH25" s="41">
        <v>0.314</v>
      </c>
      <c r="AI25" s="40">
        <f t="shared" si="46"/>
        <v>1.7615400000000001</v>
      </c>
      <c r="AJ25" s="40">
        <f t="shared" si="47"/>
        <v>7.5633669230769236</v>
      </c>
      <c r="AK25" s="42">
        <v>0</v>
      </c>
      <c r="AL25" s="40">
        <f t="shared" si="0"/>
        <v>0</v>
      </c>
      <c r="AM25" s="42">
        <v>0</v>
      </c>
      <c r="AN25" s="40">
        <f t="shared" si="1"/>
        <v>0</v>
      </c>
      <c r="AO25" s="42">
        <v>5.5E-2</v>
      </c>
      <c r="AP25" s="40">
        <f t="shared" si="48"/>
        <v>0.58079999999999998</v>
      </c>
      <c r="AQ25" s="42">
        <v>0</v>
      </c>
      <c r="AR25" s="40">
        <f t="shared" si="49"/>
        <v>0</v>
      </c>
      <c r="AS25" s="43">
        <v>0</v>
      </c>
      <c r="AT25" s="42">
        <v>0</v>
      </c>
      <c r="AU25" s="40">
        <f t="shared" si="50"/>
        <v>0</v>
      </c>
      <c r="AV25" s="40">
        <f t="shared" si="51"/>
        <v>0.58079999999999998</v>
      </c>
      <c r="AW25" s="44">
        <f t="shared" si="52"/>
        <v>8.1441669230769236</v>
      </c>
      <c r="AX25" s="45">
        <f t="shared" si="2"/>
        <v>0.22877207167832167</v>
      </c>
      <c r="AY25" s="46">
        <v>10.56</v>
      </c>
      <c r="AZ25" s="36"/>
      <c r="BA25" s="40">
        <f t="shared" si="41"/>
        <v>0</v>
      </c>
      <c r="BB25" s="40">
        <f t="shared" si="42"/>
        <v>0</v>
      </c>
    </row>
    <row r="26" spans="1:54" s="47" customFormat="1" x14ac:dyDescent="0.35">
      <c r="A26" s="26"/>
      <c r="B26" s="27"/>
      <c r="C26" s="27"/>
      <c r="D26" s="27"/>
      <c r="E26" s="27" t="s">
        <v>54</v>
      </c>
      <c r="F26" s="27" t="s">
        <v>55</v>
      </c>
      <c r="G26" s="27" t="s">
        <v>56</v>
      </c>
      <c r="H26" s="28" t="s">
        <v>57</v>
      </c>
      <c r="I26" s="27" t="s">
        <v>58</v>
      </c>
      <c r="J26" s="27" t="s">
        <v>59</v>
      </c>
      <c r="K26" s="26" t="s">
        <v>104</v>
      </c>
      <c r="L26" s="29" t="s">
        <v>105</v>
      </c>
      <c r="M26" s="27" t="s">
        <v>62</v>
      </c>
      <c r="N26" s="27" t="s">
        <v>106</v>
      </c>
      <c r="O26" s="27"/>
      <c r="P26" s="30" t="s">
        <v>107</v>
      </c>
      <c r="Q26" s="31"/>
      <c r="R26" s="27"/>
      <c r="S26" s="27" t="s">
        <v>65</v>
      </c>
      <c r="T26" s="32"/>
      <c r="U26" s="33">
        <v>3.42</v>
      </c>
      <c r="V26" s="27" t="s">
        <v>66</v>
      </c>
      <c r="W26" s="34">
        <v>25</v>
      </c>
      <c r="X26" s="34">
        <v>20</v>
      </c>
      <c r="Y26" s="34">
        <v>19</v>
      </c>
      <c r="Z26" s="35">
        <v>4.26</v>
      </c>
      <c r="AA26" s="36">
        <v>4</v>
      </c>
      <c r="AB26" s="37">
        <f>IF(W26="","",W26*X26*Y26/1000000)</f>
        <v>9.4999999999999998E-3</v>
      </c>
      <c r="AC26" s="35">
        <v>65</v>
      </c>
      <c r="AD26" s="38">
        <f>IF(AA26="","",AC26/AB26*AA26)</f>
        <v>27368.42105263158</v>
      </c>
      <c r="AE26" s="39">
        <v>3500</v>
      </c>
      <c r="AF26" s="40">
        <f>IF(ISERROR(AE26/AD26),"",AE26/AD26)</f>
        <v>0.12788461538461537</v>
      </c>
      <c r="AG26" s="27" t="s">
        <v>67</v>
      </c>
      <c r="AH26" s="41">
        <v>0.314</v>
      </c>
      <c r="AI26" s="40">
        <f>IF(ISERROR(U26*AH26),"",U26*AH26)</f>
        <v>1.0738799999999999</v>
      </c>
      <c r="AJ26" s="40">
        <f>IF(ISERROR(U26+AF26+AI26),"",U26+AF26+AI26)</f>
        <v>4.621764615384615</v>
      </c>
      <c r="AK26" s="42">
        <v>0</v>
      </c>
      <c r="AL26" s="40">
        <f t="shared" ref="AL26:AL32" si="53">IF(ISERROR(AY26*AK26),"",AY26*AK26)</f>
        <v>0</v>
      </c>
      <c r="AM26" s="42">
        <v>0</v>
      </c>
      <c r="AN26" s="40">
        <f t="shared" ref="AN26:AN32" si="54">IF(ISERROR(AY26*AM26),"",AY26*AM26)</f>
        <v>0</v>
      </c>
      <c r="AO26" s="42">
        <v>5.5E-2</v>
      </c>
      <c r="AP26" s="40">
        <f>IF(ISERROR(AY26*AO26),"",AY26*AO26)</f>
        <v>0.38445000000000001</v>
      </c>
      <c r="AQ26" s="42">
        <v>0</v>
      </c>
      <c r="AR26" s="40">
        <f>IF(ISERROR(U26*AQ26),"",U26*AQ26)</f>
        <v>0</v>
      </c>
      <c r="AS26" s="43">
        <v>0</v>
      </c>
      <c r="AT26" s="42">
        <v>0</v>
      </c>
      <c r="AU26" s="40">
        <f>IF(ISERROR(AY26*AT26),"",AY26*AT26)</f>
        <v>0</v>
      </c>
      <c r="AV26" s="40">
        <f>IF(ISERROR(AL26+AN26+AP26+AR26+AU26),"",AL26+AN26+AP26+AR26+AU26)</f>
        <v>0.38445000000000001</v>
      </c>
      <c r="AW26" s="44">
        <f>IF(ISERROR(AJ26+AV26),"",AJ26+AV26)</f>
        <v>5.0062146153846152</v>
      </c>
      <c r="AX26" s="45">
        <f t="shared" ref="AX26:AX32" si="55">IF(ISERROR((AY26-AW26)/AY26),"",(AY26-AW26)/AY26)</f>
        <v>0.28380334543853863</v>
      </c>
      <c r="AY26" s="46">
        <v>6.99</v>
      </c>
      <c r="AZ26" s="36"/>
      <c r="BA26" s="40">
        <f t="shared" ref="BA26:BA32" si="56">IF(ISERROR(AW26*AZ26),"",AW26*AZ26)</f>
        <v>0</v>
      </c>
      <c r="BB26" s="40">
        <f t="shared" ref="BB26:BB32" si="57">IF(ISERROR(AY26*AZ26),"",AY26*AZ26)</f>
        <v>0</v>
      </c>
    </row>
    <row r="27" spans="1:54" s="47" customFormat="1" x14ac:dyDescent="0.35">
      <c r="A27" s="26"/>
      <c r="B27" s="27"/>
      <c r="C27" s="27"/>
      <c r="D27" s="27"/>
      <c r="E27" s="27" t="s">
        <v>54</v>
      </c>
      <c r="F27" s="27" t="s">
        <v>55</v>
      </c>
      <c r="G27" s="27" t="s">
        <v>56</v>
      </c>
      <c r="H27" s="28" t="s">
        <v>57</v>
      </c>
      <c r="I27" s="27" t="s">
        <v>58</v>
      </c>
      <c r="J27" s="27" t="s">
        <v>68</v>
      </c>
      <c r="K27" s="26" t="s">
        <v>104</v>
      </c>
      <c r="L27" s="29" t="s">
        <v>105</v>
      </c>
      <c r="M27" s="27" t="s">
        <v>69</v>
      </c>
      <c r="N27" s="27" t="s">
        <v>106</v>
      </c>
      <c r="O27" s="27"/>
      <c r="P27" s="30" t="s">
        <v>108</v>
      </c>
      <c r="Q27" s="31"/>
      <c r="R27" s="27"/>
      <c r="S27" s="27" t="s">
        <v>65</v>
      </c>
      <c r="T27" s="32"/>
      <c r="U27" s="33">
        <v>3.42</v>
      </c>
      <c r="V27" s="27" t="s">
        <v>66</v>
      </c>
      <c r="W27" s="34">
        <v>25</v>
      </c>
      <c r="X27" s="34">
        <v>20</v>
      </c>
      <c r="Y27" s="34">
        <v>19</v>
      </c>
      <c r="Z27" s="35">
        <v>4.26</v>
      </c>
      <c r="AA27" s="36">
        <v>4</v>
      </c>
      <c r="AB27" s="37">
        <f>IF(W27="","",W27*X27*Y27/1000000)</f>
        <v>9.4999999999999998E-3</v>
      </c>
      <c r="AC27" s="35">
        <v>65</v>
      </c>
      <c r="AD27" s="38">
        <f>IF(AA27="","",AC27/AB27*AA27)</f>
        <v>27368.42105263158</v>
      </c>
      <c r="AE27" s="39">
        <v>3500</v>
      </c>
      <c r="AF27" s="40">
        <f>IF(ISERROR(AE27/AD27),"",AE27/AD27)</f>
        <v>0.12788461538461537</v>
      </c>
      <c r="AG27" s="27" t="s">
        <v>67</v>
      </c>
      <c r="AH27" s="41">
        <v>0.314</v>
      </c>
      <c r="AI27" s="40">
        <f>IF(ISERROR(U27*AH27),"",U27*AH27)</f>
        <v>1.0738799999999999</v>
      </c>
      <c r="AJ27" s="40">
        <f>IF(ISERROR(U27+AF27+AI27),"",U27+AF27+AI27)</f>
        <v>4.621764615384615</v>
      </c>
      <c r="AK27" s="42">
        <v>0</v>
      </c>
      <c r="AL27" s="40">
        <f t="shared" si="53"/>
        <v>0</v>
      </c>
      <c r="AM27" s="42">
        <v>0</v>
      </c>
      <c r="AN27" s="40">
        <f t="shared" si="54"/>
        <v>0</v>
      </c>
      <c r="AO27" s="42">
        <v>5.5E-2</v>
      </c>
      <c r="AP27" s="40">
        <f>IF(ISERROR(AY27*AO27),"",AY27*AO27)</f>
        <v>0.38445000000000001</v>
      </c>
      <c r="AQ27" s="42">
        <v>0</v>
      </c>
      <c r="AR27" s="40">
        <f>IF(ISERROR(U27*AQ27),"",U27*AQ27)</f>
        <v>0</v>
      </c>
      <c r="AS27" s="43">
        <v>0</v>
      </c>
      <c r="AT27" s="42">
        <v>0</v>
      </c>
      <c r="AU27" s="40">
        <f>IF(ISERROR(AY27*AT27),"",AY27*AT27)</f>
        <v>0</v>
      </c>
      <c r="AV27" s="40">
        <f>IF(ISERROR(AL27+AN27+AP27+AR27+AU27),"",AL27+AN27+AP27+AR27+AU27)</f>
        <v>0.38445000000000001</v>
      </c>
      <c r="AW27" s="44">
        <f>IF(ISERROR(AJ27+AV27),"",AJ27+AV27)</f>
        <v>5.0062146153846152</v>
      </c>
      <c r="AX27" s="45">
        <f t="shared" si="55"/>
        <v>0.28380334543853863</v>
      </c>
      <c r="AY27" s="46">
        <v>6.99</v>
      </c>
      <c r="AZ27" s="36"/>
      <c r="BA27" s="40">
        <f t="shared" si="56"/>
        <v>0</v>
      </c>
      <c r="BB27" s="40">
        <f t="shared" si="57"/>
        <v>0</v>
      </c>
    </row>
    <row r="28" spans="1:54" s="47" customFormat="1" x14ac:dyDescent="0.35">
      <c r="A28" s="26"/>
      <c r="B28" s="27"/>
      <c r="C28" s="27"/>
      <c r="D28" s="27"/>
      <c r="E28" s="27" t="s">
        <v>54</v>
      </c>
      <c r="F28" s="27" t="s">
        <v>55</v>
      </c>
      <c r="G28" s="27" t="s">
        <v>56</v>
      </c>
      <c r="H28" s="28" t="s">
        <v>57</v>
      </c>
      <c r="I28" s="27" t="s">
        <v>58</v>
      </c>
      <c r="J28" s="27" t="s">
        <v>71</v>
      </c>
      <c r="K28" s="26" t="s">
        <v>104</v>
      </c>
      <c r="L28" s="29" t="s">
        <v>105</v>
      </c>
      <c r="M28" s="27" t="s">
        <v>72</v>
      </c>
      <c r="N28" s="27" t="s">
        <v>106</v>
      </c>
      <c r="O28" s="27"/>
      <c r="P28" s="30" t="s">
        <v>109</v>
      </c>
      <c r="Q28" s="31"/>
      <c r="R28" s="27"/>
      <c r="S28" s="27" t="s">
        <v>65</v>
      </c>
      <c r="T28" s="32"/>
      <c r="U28" s="33">
        <v>4.4000000000000004</v>
      </c>
      <c r="V28" s="27" t="s">
        <v>66</v>
      </c>
      <c r="W28" s="34">
        <v>25</v>
      </c>
      <c r="X28" s="34">
        <v>20</v>
      </c>
      <c r="Y28" s="34">
        <v>22</v>
      </c>
      <c r="Z28" s="35">
        <v>5.57</v>
      </c>
      <c r="AA28" s="36">
        <v>4</v>
      </c>
      <c r="AB28" s="37">
        <f t="shared" ref="AB28:AB32" si="58">IF(W28="","",W28*X28*Y28/1000000)</f>
        <v>1.0999999999999999E-2</v>
      </c>
      <c r="AC28" s="35">
        <v>65</v>
      </c>
      <c r="AD28" s="38">
        <f t="shared" ref="AD28:AD32" si="59">IF(AA28="","",AC28/AB28*AA28)</f>
        <v>23636.363636363636</v>
      </c>
      <c r="AE28" s="39">
        <v>3500</v>
      </c>
      <c r="AF28" s="40">
        <f t="shared" ref="AF28:AF32" si="60">IF(ISERROR(AE28/AD28),"",AE28/AD28)</f>
        <v>0.14807692307692308</v>
      </c>
      <c r="AG28" s="27" t="s">
        <v>67</v>
      </c>
      <c r="AH28" s="41">
        <v>0.314</v>
      </c>
      <c r="AI28" s="40">
        <f t="shared" ref="AI28:AI32" si="61">IF(ISERROR(U28*AH28),"",U28*AH28)</f>
        <v>1.3816000000000002</v>
      </c>
      <c r="AJ28" s="40">
        <f t="shared" ref="AJ28:AJ32" si="62">IF(ISERROR(U28+AF28+AI28),"",U28+AF28+AI28)</f>
        <v>5.929676923076924</v>
      </c>
      <c r="AK28" s="42">
        <v>0</v>
      </c>
      <c r="AL28" s="40">
        <f t="shared" si="53"/>
        <v>0</v>
      </c>
      <c r="AM28" s="42">
        <v>0</v>
      </c>
      <c r="AN28" s="40">
        <f t="shared" si="54"/>
        <v>0</v>
      </c>
      <c r="AO28" s="42">
        <v>5.5E-2</v>
      </c>
      <c r="AP28" s="40">
        <f t="shared" ref="AP28:AP32" si="63">IF(ISERROR(AY28*AO28),"",AY28*AO28)</f>
        <v>0.41304999999999997</v>
      </c>
      <c r="AQ28" s="42">
        <v>0</v>
      </c>
      <c r="AR28" s="40">
        <f t="shared" ref="AR28:AR32" si="64">IF(ISERROR(U28*AQ28),"",U28*AQ28)</f>
        <v>0</v>
      </c>
      <c r="AS28" s="43">
        <v>0</v>
      </c>
      <c r="AT28" s="42">
        <v>0</v>
      </c>
      <c r="AU28" s="40">
        <f t="shared" ref="AU28:AU32" si="65">IF(ISERROR(AY28*AT28),"",AY28*AT28)</f>
        <v>0</v>
      </c>
      <c r="AV28" s="40">
        <f t="shared" ref="AV28:AV32" si="66">IF(ISERROR(AL28+AN28+AP28+AR28+AU28),"",AL28+AN28+AP28+AR28+AU28)</f>
        <v>0.41304999999999997</v>
      </c>
      <c r="AW28" s="44">
        <f t="shared" ref="AW28:AW32" si="67">IF(ISERROR(AJ28+AV28),"",AJ28+AV28)</f>
        <v>6.3427269230769241</v>
      </c>
      <c r="AX28" s="45">
        <f t="shared" si="55"/>
        <v>0.15542917136126175</v>
      </c>
      <c r="AY28" s="46">
        <v>7.51</v>
      </c>
      <c r="AZ28" s="36"/>
      <c r="BA28" s="40">
        <f t="shared" si="56"/>
        <v>0</v>
      </c>
      <c r="BB28" s="40">
        <f t="shared" si="57"/>
        <v>0</v>
      </c>
    </row>
    <row r="29" spans="1:54" s="47" customFormat="1" x14ac:dyDescent="0.35">
      <c r="A29" s="26"/>
      <c r="B29" s="27"/>
      <c r="C29" s="27"/>
      <c r="D29" s="27"/>
      <c r="E29" s="27" t="s">
        <v>54</v>
      </c>
      <c r="F29" s="27" t="s">
        <v>55</v>
      </c>
      <c r="G29" s="27" t="s">
        <v>56</v>
      </c>
      <c r="H29" s="28" t="s">
        <v>57</v>
      </c>
      <c r="I29" s="27" t="s">
        <v>58</v>
      </c>
      <c r="J29" s="27" t="s">
        <v>110</v>
      </c>
      <c r="K29" s="26" t="s">
        <v>104</v>
      </c>
      <c r="L29" s="29" t="s">
        <v>105</v>
      </c>
      <c r="M29" s="27" t="s">
        <v>111</v>
      </c>
      <c r="N29" s="27" t="s">
        <v>106</v>
      </c>
      <c r="O29" s="27"/>
      <c r="P29" s="30" t="s">
        <v>112</v>
      </c>
      <c r="Q29" s="31"/>
      <c r="R29" s="27"/>
      <c r="S29" s="27" t="s">
        <v>65</v>
      </c>
      <c r="T29" s="32"/>
      <c r="U29" s="33">
        <v>4.4000000000000004</v>
      </c>
      <c r="V29" s="27" t="s">
        <v>66</v>
      </c>
      <c r="W29" s="34">
        <v>25</v>
      </c>
      <c r="X29" s="34">
        <v>20</v>
      </c>
      <c r="Y29" s="34">
        <v>22</v>
      </c>
      <c r="Z29" s="35">
        <v>5.57</v>
      </c>
      <c r="AA29" s="36">
        <v>4</v>
      </c>
      <c r="AB29" s="37">
        <f t="shared" si="58"/>
        <v>1.0999999999999999E-2</v>
      </c>
      <c r="AC29" s="35">
        <v>65</v>
      </c>
      <c r="AD29" s="38">
        <f t="shared" si="59"/>
        <v>23636.363636363636</v>
      </c>
      <c r="AE29" s="39">
        <v>3500</v>
      </c>
      <c r="AF29" s="40">
        <f t="shared" si="60"/>
        <v>0.14807692307692308</v>
      </c>
      <c r="AG29" s="27" t="s">
        <v>67</v>
      </c>
      <c r="AH29" s="41">
        <v>0.314</v>
      </c>
      <c r="AI29" s="40">
        <f t="shared" si="61"/>
        <v>1.3816000000000002</v>
      </c>
      <c r="AJ29" s="40">
        <f t="shared" si="62"/>
        <v>5.929676923076924</v>
      </c>
      <c r="AK29" s="42">
        <v>0</v>
      </c>
      <c r="AL29" s="40">
        <f t="shared" si="53"/>
        <v>0</v>
      </c>
      <c r="AM29" s="42">
        <v>0</v>
      </c>
      <c r="AN29" s="40">
        <f t="shared" si="54"/>
        <v>0</v>
      </c>
      <c r="AO29" s="42">
        <v>5.5E-2</v>
      </c>
      <c r="AP29" s="40">
        <f t="shared" si="63"/>
        <v>0.41304999999999997</v>
      </c>
      <c r="AQ29" s="42">
        <v>0</v>
      </c>
      <c r="AR29" s="40">
        <f t="shared" si="64"/>
        <v>0</v>
      </c>
      <c r="AS29" s="43">
        <v>0</v>
      </c>
      <c r="AT29" s="42">
        <v>0</v>
      </c>
      <c r="AU29" s="40">
        <f t="shared" si="65"/>
        <v>0</v>
      </c>
      <c r="AV29" s="40">
        <f t="shared" si="66"/>
        <v>0.41304999999999997</v>
      </c>
      <c r="AW29" s="44">
        <f t="shared" si="67"/>
        <v>6.3427269230769241</v>
      </c>
      <c r="AX29" s="45">
        <f t="shared" si="55"/>
        <v>0.15542917136126175</v>
      </c>
      <c r="AY29" s="46">
        <v>7.51</v>
      </c>
      <c r="AZ29" s="36"/>
      <c r="BA29" s="40">
        <f t="shared" si="56"/>
        <v>0</v>
      </c>
      <c r="BB29" s="40">
        <f t="shared" si="57"/>
        <v>0</v>
      </c>
    </row>
    <row r="30" spans="1:54" s="47" customFormat="1" x14ac:dyDescent="0.35">
      <c r="A30" s="26"/>
      <c r="B30" s="27"/>
      <c r="C30" s="27"/>
      <c r="D30" s="27"/>
      <c r="E30" s="27" t="s">
        <v>54</v>
      </c>
      <c r="F30" s="27" t="s">
        <v>55</v>
      </c>
      <c r="G30" s="27" t="s">
        <v>56</v>
      </c>
      <c r="H30" s="28" t="s">
        <v>57</v>
      </c>
      <c r="I30" s="27" t="s">
        <v>58</v>
      </c>
      <c r="J30" s="27" t="s">
        <v>74</v>
      </c>
      <c r="K30" s="26" t="s">
        <v>104</v>
      </c>
      <c r="L30" s="29" t="s">
        <v>105</v>
      </c>
      <c r="M30" s="27" t="s">
        <v>75</v>
      </c>
      <c r="N30" s="27" t="s">
        <v>106</v>
      </c>
      <c r="O30" s="27"/>
      <c r="P30" s="30" t="s">
        <v>113</v>
      </c>
      <c r="Q30" s="31"/>
      <c r="R30" s="27"/>
      <c r="S30" s="27" t="s">
        <v>65</v>
      </c>
      <c r="T30" s="32"/>
      <c r="U30" s="33">
        <v>4.7300000000000004</v>
      </c>
      <c r="V30" s="27" t="s">
        <v>66</v>
      </c>
      <c r="W30" s="34">
        <v>25</v>
      </c>
      <c r="X30" s="34">
        <v>20</v>
      </c>
      <c r="Y30" s="34">
        <v>26</v>
      </c>
      <c r="Z30" s="35">
        <v>6.13</v>
      </c>
      <c r="AA30" s="36">
        <v>4</v>
      </c>
      <c r="AB30" s="37">
        <f t="shared" si="58"/>
        <v>1.2999999999999999E-2</v>
      </c>
      <c r="AC30" s="35">
        <v>65</v>
      </c>
      <c r="AD30" s="38">
        <f t="shared" si="59"/>
        <v>20000</v>
      </c>
      <c r="AE30" s="39">
        <v>3500</v>
      </c>
      <c r="AF30" s="40">
        <f t="shared" si="60"/>
        <v>0.17499999999999999</v>
      </c>
      <c r="AG30" s="27" t="s">
        <v>67</v>
      </c>
      <c r="AH30" s="41">
        <v>0.314</v>
      </c>
      <c r="AI30" s="40">
        <f t="shared" si="61"/>
        <v>1.4852200000000002</v>
      </c>
      <c r="AJ30" s="40">
        <f t="shared" si="62"/>
        <v>6.3902200000000002</v>
      </c>
      <c r="AK30" s="42">
        <v>0</v>
      </c>
      <c r="AL30" s="40">
        <f t="shared" si="53"/>
        <v>0</v>
      </c>
      <c r="AM30" s="42">
        <v>0</v>
      </c>
      <c r="AN30" s="40">
        <f t="shared" si="54"/>
        <v>0</v>
      </c>
      <c r="AO30" s="42">
        <v>5.5E-2</v>
      </c>
      <c r="AP30" s="40">
        <f t="shared" si="63"/>
        <v>0.49114999999999998</v>
      </c>
      <c r="AQ30" s="42">
        <v>0</v>
      </c>
      <c r="AR30" s="40">
        <f t="shared" si="64"/>
        <v>0</v>
      </c>
      <c r="AS30" s="43">
        <v>0</v>
      </c>
      <c r="AT30" s="42">
        <v>0</v>
      </c>
      <c r="AU30" s="40">
        <f t="shared" si="65"/>
        <v>0</v>
      </c>
      <c r="AV30" s="40">
        <f t="shared" si="66"/>
        <v>0.49114999999999998</v>
      </c>
      <c r="AW30" s="44">
        <f t="shared" si="67"/>
        <v>6.8813700000000004</v>
      </c>
      <c r="AX30" s="45">
        <f t="shared" si="55"/>
        <v>0.2294098544232922</v>
      </c>
      <c r="AY30" s="46">
        <v>8.93</v>
      </c>
      <c r="AZ30" s="36"/>
      <c r="BA30" s="40">
        <f t="shared" si="56"/>
        <v>0</v>
      </c>
      <c r="BB30" s="40">
        <f t="shared" si="57"/>
        <v>0</v>
      </c>
    </row>
    <row r="31" spans="1:54" s="47" customFormat="1" x14ac:dyDescent="0.35">
      <c r="A31" s="26"/>
      <c r="B31" s="27"/>
      <c r="C31" s="27"/>
      <c r="D31" s="27"/>
      <c r="E31" s="27" t="s">
        <v>54</v>
      </c>
      <c r="F31" s="27" t="s">
        <v>55</v>
      </c>
      <c r="G31" s="27" t="s">
        <v>56</v>
      </c>
      <c r="H31" s="28" t="s">
        <v>57</v>
      </c>
      <c r="I31" s="27" t="s">
        <v>58</v>
      </c>
      <c r="J31" s="27" t="s">
        <v>77</v>
      </c>
      <c r="K31" s="26" t="s">
        <v>104</v>
      </c>
      <c r="L31" s="29" t="s">
        <v>105</v>
      </c>
      <c r="M31" s="27" t="s">
        <v>78</v>
      </c>
      <c r="N31" s="27" t="s">
        <v>106</v>
      </c>
      <c r="O31" s="27"/>
      <c r="P31" s="30" t="s">
        <v>114</v>
      </c>
      <c r="Q31" s="31"/>
      <c r="R31" s="27"/>
      <c r="S31" s="27" t="s">
        <v>65</v>
      </c>
      <c r="T31" s="32"/>
      <c r="U31" s="33">
        <v>5.51</v>
      </c>
      <c r="V31" s="27" t="s">
        <v>66</v>
      </c>
      <c r="W31" s="34">
        <v>25</v>
      </c>
      <c r="X31" s="34">
        <v>20</v>
      </c>
      <c r="Y31" s="34">
        <v>28.5</v>
      </c>
      <c r="Z31" s="35">
        <v>7.35</v>
      </c>
      <c r="AA31" s="36">
        <v>4</v>
      </c>
      <c r="AB31" s="37">
        <f t="shared" si="58"/>
        <v>1.4250000000000001E-2</v>
      </c>
      <c r="AC31" s="35">
        <v>65</v>
      </c>
      <c r="AD31" s="38">
        <f t="shared" si="59"/>
        <v>18245.614035087718</v>
      </c>
      <c r="AE31" s="39">
        <v>3500</v>
      </c>
      <c r="AF31" s="40">
        <f t="shared" si="60"/>
        <v>0.19182692307692309</v>
      </c>
      <c r="AG31" s="27" t="s">
        <v>67</v>
      </c>
      <c r="AH31" s="41">
        <v>0.314</v>
      </c>
      <c r="AI31" s="40">
        <f t="shared" si="61"/>
        <v>1.73014</v>
      </c>
      <c r="AJ31" s="40">
        <f t="shared" si="62"/>
        <v>7.4319669230769225</v>
      </c>
      <c r="AK31" s="42">
        <v>0</v>
      </c>
      <c r="AL31" s="40">
        <f t="shared" si="53"/>
        <v>0</v>
      </c>
      <c r="AM31" s="42">
        <v>0</v>
      </c>
      <c r="AN31" s="40">
        <f t="shared" si="54"/>
        <v>0</v>
      </c>
      <c r="AO31" s="42">
        <v>5.5E-2</v>
      </c>
      <c r="AP31" s="40">
        <f t="shared" si="63"/>
        <v>0.58079999999999998</v>
      </c>
      <c r="AQ31" s="42">
        <v>0</v>
      </c>
      <c r="AR31" s="40">
        <f t="shared" si="64"/>
        <v>0</v>
      </c>
      <c r="AS31" s="43">
        <v>0</v>
      </c>
      <c r="AT31" s="42">
        <v>0</v>
      </c>
      <c r="AU31" s="40">
        <f t="shared" si="65"/>
        <v>0</v>
      </c>
      <c r="AV31" s="40">
        <f t="shared" si="66"/>
        <v>0.58079999999999998</v>
      </c>
      <c r="AW31" s="44">
        <f t="shared" si="67"/>
        <v>8.0127669230769225</v>
      </c>
      <c r="AX31" s="45">
        <f t="shared" si="55"/>
        <v>0.24121525349650358</v>
      </c>
      <c r="AY31" s="46">
        <v>10.56</v>
      </c>
      <c r="AZ31" s="36"/>
      <c r="BA31" s="40">
        <f t="shared" si="56"/>
        <v>0</v>
      </c>
      <c r="BB31" s="40">
        <f t="shared" si="57"/>
        <v>0</v>
      </c>
    </row>
    <row r="32" spans="1:54" s="47" customFormat="1" x14ac:dyDescent="0.35">
      <c r="A32" s="26"/>
      <c r="B32" s="27"/>
      <c r="C32" s="27"/>
      <c r="D32" s="27"/>
      <c r="E32" s="27" t="s">
        <v>54</v>
      </c>
      <c r="F32" s="27" t="s">
        <v>55</v>
      </c>
      <c r="G32" s="27" t="s">
        <v>56</v>
      </c>
      <c r="H32" s="28" t="s">
        <v>57</v>
      </c>
      <c r="I32" s="27" t="s">
        <v>58</v>
      </c>
      <c r="J32" s="27" t="s">
        <v>80</v>
      </c>
      <c r="K32" s="26" t="s">
        <v>104</v>
      </c>
      <c r="L32" s="29" t="s">
        <v>105</v>
      </c>
      <c r="M32" s="27" t="s">
        <v>81</v>
      </c>
      <c r="N32" s="27" t="s">
        <v>106</v>
      </c>
      <c r="O32" s="27"/>
      <c r="P32" s="30" t="s">
        <v>115</v>
      </c>
      <c r="Q32" s="31"/>
      <c r="R32" s="27"/>
      <c r="S32" s="27" t="s">
        <v>65</v>
      </c>
      <c r="T32" s="32"/>
      <c r="U32" s="33">
        <v>5.61</v>
      </c>
      <c r="V32" s="27" t="s">
        <v>66</v>
      </c>
      <c r="W32" s="34">
        <v>25</v>
      </c>
      <c r="X32" s="34">
        <v>20</v>
      </c>
      <c r="Y32" s="34">
        <v>28.5</v>
      </c>
      <c r="Z32" s="35">
        <v>7.35</v>
      </c>
      <c r="AA32" s="36">
        <v>4</v>
      </c>
      <c r="AB32" s="37">
        <f t="shared" si="58"/>
        <v>1.4250000000000001E-2</v>
      </c>
      <c r="AC32" s="35">
        <v>65</v>
      </c>
      <c r="AD32" s="38">
        <f t="shared" si="59"/>
        <v>18245.614035087718</v>
      </c>
      <c r="AE32" s="39">
        <v>3500</v>
      </c>
      <c r="AF32" s="40">
        <f t="shared" si="60"/>
        <v>0.19182692307692309</v>
      </c>
      <c r="AG32" s="27" t="s">
        <v>67</v>
      </c>
      <c r="AH32" s="41">
        <v>0.314</v>
      </c>
      <c r="AI32" s="40">
        <f t="shared" si="61"/>
        <v>1.7615400000000001</v>
      </c>
      <c r="AJ32" s="40">
        <f t="shared" si="62"/>
        <v>7.5633669230769236</v>
      </c>
      <c r="AK32" s="42">
        <v>0</v>
      </c>
      <c r="AL32" s="40">
        <f t="shared" si="53"/>
        <v>0</v>
      </c>
      <c r="AM32" s="42">
        <v>0</v>
      </c>
      <c r="AN32" s="40">
        <f t="shared" si="54"/>
        <v>0</v>
      </c>
      <c r="AO32" s="42">
        <v>5.5E-2</v>
      </c>
      <c r="AP32" s="40">
        <f t="shared" si="63"/>
        <v>0.58079999999999998</v>
      </c>
      <c r="AQ32" s="42">
        <v>0</v>
      </c>
      <c r="AR32" s="40">
        <f t="shared" si="64"/>
        <v>0</v>
      </c>
      <c r="AS32" s="43">
        <v>0</v>
      </c>
      <c r="AT32" s="42">
        <v>0</v>
      </c>
      <c r="AU32" s="40">
        <f t="shared" si="65"/>
        <v>0</v>
      </c>
      <c r="AV32" s="40">
        <f t="shared" si="66"/>
        <v>0.58079999999999998</v>
      </c>
      <c r="AW32" s="44">
        <f t="shared" si="67"/>
        <v>8.1441669230769236</v>
      </c>
      <c r="AX32" s="45">
        <f t="shared" si="55"/>
        <v>0.22877207167832167</v>
      </c>
      <c r="AY32" s="46">
        <v>10.56</v>
      </c>
      <c r="AZ32" s="36"/>
      <c r="BA32" s="40">
        <f t="shared" si="56"/>
        <v>0</v>
      </c>
      <c r="BB32" s="40">
        <f t="shared" si="57"/>
        <v>0</v>
      </c>
    </row>
    <row r="33" spans="1:54" s="47" customFormat="1" x14ac:dyDescent="0.35">
      <c r="A33" s="26"/>
      <c r="B33" s="27"/>
      <c r="C33" s="27"/>
      <c r="D33" s="27"/>
      <c r="E33" s="27" t="s">
        <v>54</v>
      </c>
      <c r="F33" s="27" t="s">
        <v>55</v>
      </c>
      <c r="G33" s="27" t="s">
        <v>56</v>
      </c>
      <c r="H33" s="28" t="s">
        <v>57</v>
      </c>
      <c r="I33" s="27" t="s">
        <v>58</v>
      </c>
      <c r="J33" s="27" t="s">
        <v>110</v>
      </c>
      <c r="K33" s="26" t="s">
        <v>104</v>
      </c>
      <c r="L33" s="29" t="s">
        <v>105</v>
      </c>
      <c r="M33" s="27" t="s">
        <v>111</v>
      </c>
      <c r="N33" s="27" t="s">
        <v>116</v>
      </c>
      <c r="O33" s="27"/>
      <c r="P33" s="30" t="s">
        <v>117</v>
      </c>
      <c r="Q33" s="31"/>
      <c r="R33" s="27"/>
      <c r="S33" s="27" t="s">
        <v>65</v>
      </c>
      <c r="T33" s="32"/>
      <c r="U33" s="33">
        <v>4.4000000000000004</v>
      </c>
      <c r="V33" s="27" t="s">
        <v>66</v>
      </c>
      <c r="W33" s="34">
        <v>25</v>
      </c>
      <c r="X33" s="34">
        <v>20</v>
      </c>
      <c r="Y33" s="34">
        <v>22</v>
      </c>
      <c r="Z33" s="35">
        <v>5.57</v>
      </c>
      <c r="AA33" s="36">
        <v>4</v>
      </c>
      <c r="AB33" s="37">
        <f t="shared" ref="AB33:AB34" si="68">IF(W33="","",W33*X33*Y33/1000000)</f>
        <v>1.0999999999999999E-2</v>
      </c>
      <c r="AC33" s="35">
        <v>65</v>
      </c>
      <c r="AD33" s="38">
        <f t="shared" ref="AD33:AD34" si="69">IF(AA33="","",AC33/AB33*AA33)</f>
        <v>23636.363636363636</v>
      </c>
      <c r="AE33" s="39">
        <v>3500</v>
      </c>
      <c r="AF33" s="40">
        <f t="shared" ref="AF33:AF34" si="70">IF(ISERROR(AE33/AD33),"",AE33/AD33)</f>
        <v>0.14807692307692308</v>
      </c>
      <c r="AG33" s="27" t="s">
        <v>67</v>
      </c>
      <c r="AH33" s="41">
        <v>0.314</v>
      </c>
      <c r="AI33" s="40">
        <f t="shared" ref="AI33:AI34" si="71">IF(ISERROR(U33*AH33),"",U33*AH33)</f>
        <v>1.3816000000000002</v>
      </c>
      <c r="AJ33" s="40">
        <f t="shared" ref="AJ33:AJ34" si="72">IF(ISERROR(U33+AF33+AI33),"",U33+AF33+AI33)</f>
        <v>5.929676923076924</v>
      </c>
      <c r="AK33" s="42">
        <v>0</v>
      </c>
      <c r="AL33" s="40">
        <f t="shared" ref="AL33:AL34" si="73">IF(ISERROR(AY33*AK33),"",AY33*AK33)</f>
        <v>0</v>
      </c>
      <c r="AM33" s="42">
        <v>0</v>
      </c>
      <c r="AN33" s="40">
        <f t="shared" ref="AN33:AN34" si="74">IF(ISERROR(AY33*AM33),"",AY33*AM33)</f>
        <v>0</v>
      </c>
      <c r="AO33" s="42">
        <v>5.5E-2</v>
      </c>
      <c r="AP33" s="40">
        <f t="shared" ref="AP33:AP34" si="75">IF(ISERROR(AY33*AO33),"",AY33*AO33)</f>
        <v>0.41304999999999997</v>
      </c>
      <c r="AQ33" s="42">
        <v>0</v>
      </c>
      <c r="AR33" s="40">
        <f t="shared" ref="AR33:AR34" si="76">IF(ISERROR(U33*AQ33),"",U33*AQ33)</f>
        <v>0</v>
      </c>
      <c r="AS33" s="43">
        <v>0</v>
      </c>
      <c r="AT33" s="42">
        <v>0</v>
      </c>
      <c r="AU33" s="40">
        <f t="shared" ref="AU33:AU34" si="77">IF(ISERROR(AY33*AT33),"",AY33*AT33)</f>
        <v>0</v>
      </c>
      <c r="AV33" s="40">
        <f t="shared" ref="AV33:AV34" si="78">IF(ISERROR(AL33+AN33+AP33+AR33+AU33),"",AL33+AN33+AP33+AR33+AU33)</f>
        <v>0.41304999999999997</v>
      </c>
      <c r="AW33" s="44">
        <f t="shared" ref="AW33:AW34" si="79">IF(ISERROR(AJ33+AV33),"",AJ33+AV33)</f>
        <v>6.3427269230769241</v>
      </c>
      <c r="AX33" s="45">
        <f t="shared" ref="AX33:AX34" si="80">IF(ISERROR((AY33-AW33)/AY33),"",(AY33-AW33)/AY33)</f>
        <v>0.15542917136126175</v>
      </c>
      <c r="AY33" s="46">
        <v>7.51</v>
      </c>
      <c r="AZ33" s="36"/>
      <c r="BA33" s="40">
        <f t="shared" ref="BA33:BA34" si="81">IF(ISERROR(AW33*AZ33),"",AW33*AZ33)</f>
        <v>0</v>
      </c>
      <c r="BB33" s="40">
        <f t="shared" ref="BB33:BB34" si="82">IF(ISERROR(AY33*AZ33),"",AY33*AZ33)</f>
        <v>0</v>
      </c>
    </row>
    <row r="34" spans="1:54" s="47" customFormat="1" x14ac:dyDescent="0.35">
      <c r="A34" s="26"/>
      <c r="B34" s="27"/>
      <c r="C34" s="27"/>
      <c r="D34" s="27"/>
      <c r="E34" s="27" t="s">
        <v>54</v>
      </c>
      <c r="F34" s="27" t="s">
        <v>55</v>
      </c>
      <c r="G34" s="27" t="s">
        <v>56</v>
      </c>
      <c r="H34" s="28" t="s">
        <v>57</v>
      </c>
      <c r="I34" s="27" t="s">
        <v>58</v>
      </c>
      <c r="J34" s="27" t="s">
        <v>110</v>
      </c>
      <c r="K34" s="26" t="s">
        <v>104</v>
      </c>
      <c r="L34" s="29" t="s">
        <v>105</v>
      </c>
      <c r="M34" s="27" t="s">
        <v>111</v>
      </c>
      <c r="N34" s="27" t="s">
        <v>118</v>
      </c>
      <c r="O34" s="27"/>
      <c r="P34" s="30" t="s">
        <v>119</v>
      </c>
      <c r="Q34" s="31"/>
      <c r="R34" s="27"/>
      <c r="S34" s="27" t="s">
        <v>65</v>
      </c>
      <c r="T34" s="32"/>
      <c r="U34" s="33">
        <v>4.4000000000000004</v>
      </c>
      <c r="V34" s="27" t="s">
        <v>66</v>
      </c>
      <c r="W34" s="34">
        <v>25</v>
      </c>
      <c r="X34" s="34">
        <v>20</v>
      </c>
      <c r="Y34" s="34">
        <v>22</v>
      </c>
      <c r="Z34" s="35">
        <v>5.57</v>
      </c>
      <c r="AA34" s="36">
        <v>4</v>
      </c>
      <c r="AB34" s="37">
        <f t="shared" si="68"/>
        <v>1.0999999999999999E-2</v>
      </c>
      <c r="AC34" s="35">
        <v>65</v>
      </c>
      <c r="AD34" s="38">
        <f t="shared" si="69"/>
        <v>23636.363636363636</v>
      </c>
      <c r="AE34" s="39">
        <v>3500</v>
      </c>
      <c r="AF34" s="40">
        <f t="shared" si="70"/>
        <v>0.14807692307692308</v>
      </c>
      <c r="AG34" s="27" t="s">
        <v>67</v>
      </c>
      <c r="AH34" s="41">
        <v>0.314</v>
      </c>
      <c r="AI34" s="40">
        <f t="shared" si="71"/>
        <v>1.3816000000000002</v>
      </c>
      <c r="AJ34" s="40">
        <f t="shared" si="72"/>
        <v>5.929676923076924</v>
      </c>
      <c r="AK34" s="42">
        <v>0</v>
      </c>
      <c r="AL34" s="40">
        <f t="shared" si="73"/>
        <v>0</v>
      </c>
      <c r="AM34" s="42">
        <v>0</v>
      </c>
      <c r="AN34" s="40">
        <f t="shared" si="74"/>
        <v>0</v>
      </c>
      <c r="AO34" s="42">
        <v>5.5E-2</v>
      </c>
      <c r="AP34" s="40">
        <f t="shared" si="75"/>
        <v>0.41304999999999997</v>
      </c>
      <c r="AQ34" s="42">
        <v>0</v>
      </c>
      <c r="AR34" s="40">
        <f t="shared" si="76"/>
        <v>0</v>
      </c>
      <c r="AS34" s="43">
        <v>0</v>
      </c>
      <c r="AT34" s="42">
        <v>0</v>
      </c>
      <c r="AU34" s="40">
        <f t="shared" si="77"/>
        <v>0</v>
      </c>
      <c r="AV34" s="40">
        <f t="shared" si="78"/>
        <v>0.41304999999999997</v>
      </c>
      <c r="AW34" s="44">
        <f t="shared" si="79"/>
        <v>6.3427269230769241</v>
      </c>
      <c r="AX34" s="45">
        <f t="shared" si="80"/>
        <v>0.15542917136126175</v>
      </c>
      <c r="AY34" s="46">
        <v>7.51</v>
      </c>
      <c r="AZ34" s="36"/>
      <c r="BA34" s="40">
        <f t="shared" si="81"/>
        <v>0</v>
      </c>
      <c r="BB34" s="40">
        <f t="shared" si="82"/>
        <v>0</v>
      </c>
    </row>
    <row r="35" spans="1:54" x14ac:dyDescent="0.35">
      <c r="Z35" s="48"/>
    </row>
  </sheetData>
  <sheetProtection insertRows="0" deleteRows="0" sort="0"/>
  <protectedRanges>
    <protectedRange sqref="A4:I7 AF2:AF34 AI2:AX34 AB2:AD34 M35:AY196 S2:S32 Q33:S34 A35:K196 O27:O34 M3 E2:I2 A3:K3 K2 O3:O7 Q3:R7 U2:V3 V4:V7 A2 M9 E8:I8 A9:K9 K4:K8 A10:I13 O9:O13 Q9:R13 U8:V9 V10:V13 A8 M15 E14:I14 A15:K15 K10:K14 A16:I19 O15:O19 Q15:R19 U14:V15 V16:V19 A14 M21 E20:I20 A21:K21 K16:K20 A22:I25 O21:O25 Q21:R25 U20:V21 V22:V25 A20 M27 E26:I26 A27:J27 Q27:R32 U26:V27 A26 A28:I34 K22:K34 V28:V34" name="Range1"/>
    <protectedRange sqref="W26:Z27 W14:Z15 W20:Z21 W2:Z3 W8:Z9" name="Range1_2"/>
    <protectedRange sqref="AE2:AE34" name="Range1_3"/>
    <protectedRange sqref="AG33:AH34 AG2:AH32" name="Range1_4"/>
    <protectedRange sqref="AZ33:AZ34 AZ9:AZ13 AZ15:AZ19 AZ21:AZ25 AZ27:AZ32 AZ3:AZ7" name="Range1_6"/>
    <protectedRange sqref="L2:L232" name="Range1_1"/>
    <protectedRange sqref="J2 J8 J14 J20 J26" name="Range1_5"/>
    <protectedRange sqref="J33:J34 J10:J13 J16:J19 J22:J25 J28:J32 J4:J7" name="Range1_7"/>
    <protectedRange sqref="M4:M7 M10:M13 M16:M19 M22:M25 M28:M32 M33:M34" name="Range1_8"/>
    <protectedRange sqref="U4:U7 U10:U13 U16:U19 U22:U25 U28:U32 U33:U34" name="Range1_9"/>
    <protectedRange sqref="W7:Z7 W13:Z13 W19:Z19 W25:Z25 W32:Z32" name="Range1_11"/>
    <protectedRange sqref="W4:Z6 W10:Z12 W16:Z18 W22:Z24 W28:Z31 W33:Z34" name="Range1_2_2"/>
  </protectedRanges>
  <phoneticPr fontId="2" type="noConversion"/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2026-01-07T02:56:18Z</dcterms:created>
  <dcterms:modified xsi:type="dcterms:W3CDTF">2026-01-07T03:04:48Z</dcterms:modified>
</cp:coreProperties>
</file>