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710" windowHeight="12375"/>
  </bookViews>
  <sheets>
    <sheet name="Item" sheetId="8" r:id="rId1"/>
  </sheets>
  <calcPr calcId="152511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3" i="8" l="1"/>
  <c r="AL2" i="8"/>
  <c r="AH3" i="8"/>
  <c r="AH2" i="8"/>
  <c r="AW3" i="8" l="1"/>
  <c r="AW2" i="8"/>
  <c r="AQ3" i="8"/>
  <c r="AT3" i="8"/>
  <c r="AP3" i="8"/>
  <c r="AN3" i="8"/>
  <c r="AC3" i="8"/>
  <c r="AD3" i="8" s="1"/>
  <c r="AF3" i="8" s="1"/>
  <c r="AI3" i="8"/>
  <c r="BD2" i="8"/>
  <c r="AT2" i="8"/>
  <c r="AP2" i="8"/>
  <c r="AN2" i="8"/>
  <c r="AC2" i="8"/>
  <c r="AD2" i="8" s="1"/>
  <c r="AF2" i="8" s="1"/>
  <c r="AI2" i="8"/>
  <c r="AJ2" i="8" l="1"/>
  <c r="AJ3" i="8"/>
  <c r="AX3" i="8"/>
  <c r="AQ2" i="8"/>
  <c r="AX2" i="8" s="1"/>
  <c r="BD3" i="8"/>
  <c r="AY2" i="8" l="1"/>
  <c r="AZ2" i="8" s="1"/>
  <c r="AY3" i="8"/>
  <c r="AZ3" i="8" s="1"/>
</calcChain>
</file>

<file path=xl/comments1.xml><?xml version="1.0" encoding="utf-8"?>
<comments xmlns="http://schemas.openxmlformats.org/spreadsheetml/2006/main">
  <authors>
    <author>heather.zhu@jlahome.com</author>
    <author>tc={8FDF3FCF-5798-44F1-9371-94766804832D}</author>
    <author>tc={87F4C015-0FE5-4191-BBBB-9E83BE39E811}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Q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W1" authorId="0" shapeId="0">
      <text>
        <r>
          <rPr>
            <sz val="11"/>
            <rFont val="Calibri"/>
            <family val="2"/>
          </rPr>
          <t>[JLA FOB CA Price Quote]*[Load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$]+[Dropship Charge]+[Load 1 $ (Fashion)]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BB1" authorId="0" shapeId="0">
      <text>
        <r>
          <rPr>
            <sz val="11"/>
            <rFont val="Calibri"/>
            <family val="2"/>
          </rPr>
          <t>[JLA FOB CA Price Quote (Value)]*1.05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  <comment ref="AH2" authorId="1" shapeId="0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12/31/2025: Tariff 20%</t>
        </r>
      </text>
    </comment>
    <comment ref="AH3" authorId="2" shapeId="0">
      <text>
        <r>
          <rPr>
            <sz val="11"/>
            <rFont val="Calibri"/>
            <family val="2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12/31/2025: Tariff 20%</t>
        </r>
      </text>
    </comment>
  </commentList>
</comments>
</file>

<file path=xl/sharedStrings.xml><?xml version="1.0" encoding="utf-8"?>
<sst xmlns="http://schemas.openxmlformats.org/spreadsheetml/2006/main" count="81" uniqueCount="69">
  <si>
    <t>Brand</t>
  </si>
  <si>
    <t>Package Type</t>
  </si>
  <si>
    <t>Licensor</t>
  </si>
  <si>
    <t>Rolled</t>
  </si>
  <si>
    <t>COMFORTER (SET)</t>
  </si>
  <si>
    <t>Madison Park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</si>
  <si>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</si>
  <si>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</si>
  <si>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</si>
  <si>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</si>
  <si>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</si>
  <si>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</si>
  <si>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</si>
  <si>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</si>
  <si>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</si>
  <si>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</si>
  <si>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</si>
  <si>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</si>
  <si>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</si>
  <si>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</si>
  <si>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</si>
  <si>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</si>
  <si>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</si>
  <si>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</si>
  <si>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</si>
  <si>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</si>
  <si>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</si>
  <si>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</si>
  <si>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</si>
  <si>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</si>
  <si>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</si>
  <si>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</si>
  <si>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</si>
  <si>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</si>
  <si>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</si>
  <si>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</si>
  <si>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</si>
  <si>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</si>
  <si>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</si>
  <si>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</si>
  <si>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</si>
  <si>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</si>
  <si>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</si>
  <si>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</si>
  <si>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</si>
  <si>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</si>
  <si>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</si>
  <si>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</si>
  <si>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</si>
  <si>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</si>
  <si>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</si>
  <si>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</si>
  <si>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</si>
  <si>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</si>
  <si>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Product Category</t>
  </si>
  <si>
    <t>Set</t>
  </si>
  <si>
    <t>Description-Short</t>
  </si>
  <si>
    <t>Unit of Measure</t>
  </si>
  <si>
    <t>JLA FOB CA/GA Price Quote (Value)</t>
  </si>
  <si>
    <t>Material-Short</t>
  </si>
  <si>
    <t>Customer Specific Attributes</t>
  </si>
  <si>
    <t>Jasmine</t>
  </si>
  <si>
    <t>Corded Fur to Velvet Comforter Set</t>
  </si>
  <si>
    <t>100%polyester 470gsm 2.75" Cord fur solid,190gsm solid velvet back, knife edge, 100gsm 6D fiber fill, jump tack.</t>
  </si>
  <si>
    <t>Full/Queen: 90"x90"+20x26"(2)</t>
  </si>
  <si>
    <t>King: 104"x90"+20x36"(2)</t>
  </si>
  <si>
    <t>Mocha</t>
  </si>
  <si>
    <t>9404.40.9022</t>
  </si>
  <si>
    <t>comforter: outershell of 100%polyester. Filling 100% polyester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</si>
</sst>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&quot;$&quot;* #,##0.00_);_(&quot;$&quot;* \(#,##0.00\);_(&quot;$&quot;* &quot;-&quot;??_);_(@_)"/>
    <numFmt numFmtId="177" formatCode="&quot;$&quot;#,##0.00"/>
    <numFmt numFmtId="179" formatCode="0.0"/>
    <numFmt numFmtId="180" formatCode="0.000"/>
    <numFmt numFmtId="181" formatCode="_ [$¥-804]* #,##0.00_ ;_ [$¥-804]* \-#,##0.00_ ;_ [$¥-804]* &quot;-&quot;??_ ;_ @_ "/>
  </numFmts>
  <fonts count="8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181" fontId="0" fillId="0" borderId="0"/>
    <xf numFmtId="181" fontId="3" fillId="0" borderId="0"/>
    <xf numFmtId="181" fontId="3" fillId="0" borderId="0"/>
    <xf numFmtId="181" fontId="3" fillId="0" borderId="0"/>
    <xf numFmtId="181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3">
    <xf numFmtId="181" fontId="0" fillId="0" borderId="0" xfId="0"/>
    <xf numFmtId="181" fontId="0" fillId="0" borderId="1" xfId="0" applyBorder="1" applyAlignment="1">
      <alignment wrapText="1"/>
    </xf>
    <xf numFmtId="181" fontId="0" fillId="0" borderId="0" xfId="0" applyAlignment="1">
      <alignment horizontal="center" wrapText="1"/>
    </xf>
    <xf numFmtId="181" fontId="0" fillId="0" borderId="0" xfId="0" applyAlignment="1">
      <alignment wrapText="1"/>
    </xf>
    <xf numFmtId="181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81" fontId="1" fillId="0" borderId="1" xfId="0" applyFont="1" applyBorder="1" applyAlignment="1">
      <alignment horizontal="center" wrapText="1"/>
    </xf>
    <xf numFmtId="181" fontId="1" fillId="5" borderId="1" xfId="0" applyFont="1" applyFill="1" applyBorder="1" applyAlignment="1">
      <alignment horizontal="center" wrapText="1"/>
    </xf>
    <xf numFmtId="181" fontId="4" fillId="5" borderId="1" xfId="0" applyFont="1" applyFill="1" applyBorder="1" applyAlignment="1">
      <alignment horizontal="center" wrapText="1"/>
    </xf>
    <xf numFmtId="181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181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181" fontId="6" fillId="4" borderId="1" xfId="0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181" fontId="0" fillId="0" borderId="1" xfId="0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181" fontId="1" fillId="5" borderId="1" xfId="4" applyFont="1" applyFill="1" applyBorder="1" applyAlignment="1">
      <alignment horizontal="center" wrapText="1"/>
    </xf>
    <xf numFmtId="181" fontId="1" fillId="7" borderId="1" xfId="0" applyFont="1" applyFill="1" applyBorder="1" applyAlignment="1">
      <alignment horizontal="center" wrapText="1"/>
    </xf>
    <xf numFmtId="181" fontId="4" fillId="7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81" fontId="2" fillId="0" borderId="0" xfId="4" applyAlignment="1">
      <alignment wrapText="1"/>
    </xf>
    <xf numFmtId="181" fontId="2" fillId="0" borderId="1" xfId="4" applyBorder="1" applyAlignment="1">
      <alignment wrapText="1"/>
    </xf>
    <xf numFmtId="181" fontId="0" fillId="5" borderId="1" xfId="0" applyFill="1" applyBorder="1" applyAlignment="1">
      <alignment wrapText="1"/>
    </xf>
    <xf numFmtId="10" fontId="0" fillId="5" borderId="1" xfId="0" applyNumberFormat="1" applyFill="1" applyBorder="1" applyAlignment="1">
      <alignment wrapText="1"/>
    </xf>
    <xf numFmtId="181" fontId="0" fillId="0" borderId="1" xfId="0" applyNumberFormat="1" applyBorder="1" applyAlignment="1">
      <alignment wrapText="1"/>
    </xf>
  </cellXfs>
  <cellStyles count="7">
    <cellStyle name="Currency 2" xfId="5"/>
    <cellStyle name="Normal 2" xfId="4"/>
    <cellStyle name="Normal 2 18 2" xfId="1"/>
    <cellStyle name="Percent 2" xfId="6"/>
    <cellStyle name="Style 1" xfId="3"/>
    <cellStyle name="常规" xfId="0" builtinId="0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142875</xdr:rowOff>
    </xdr:from>
    <xdr:to>
      <xdr:col>1</xdr:col>
      <xdr:colOff>685800</xdr:colOff>
      <xdr:row>1</xdr:row>
      <xdr:rowOff>523875</xdr:rowOff>
    </xdr:to>
    <xdr:pic>
      <xdr:nvPicPr>
        <xdr:cNvPr id="2" name="图片 16">
          <a:extLst>
            <a:ext uri="{FF2B5EF4-FFF2-40B4-BE49-F238E27FC236}">
              <a16:creationId xmlns="" xmlns:a16="http://schemas.microsoft.com/office/drawing/2014/main" id="{15AC84D4-4BA8-4F85-81C0-37574E357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695325" y="1704975"/>
          <a:ext cx="666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ine Zhou" id="{4FDF1363-07DE-4269-AABF-2411A63FAD46}" userId="S::pauline.zhou@jlahome.com::5c47e841-2295-4e7d-85e0-43f0e5b68e9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H4" dT="2025-12-31T22:28:56.47" personId="{4FDF1363-07DE-4269-AABF-2411A63FAD46}" id="{8FDF3FCF-5798-44F1-9371-94766804832D}">
    <text>12/31/2025: Tariff 20%</text>
  </threadedComment>
  <threadedComment ref="AH5" dT="2025-12-31T22:29:01.37" personId="{4FDF1363-07DE-4269-AABF-2411A63FAD46}" id="{87F4C015-0FE5-4191-BBBB-9E83BE39E811}">
    <text>12/31/2025: Tariff 20%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3"/>
  <sheetViews>
    <sheetView tabSelected="1" workbookViewId="0">
      <selection activeCell="AG4" sqref="A4:XFD52"/>
    </sheetView>
  </sheetViews>
  <sheetFormatPr defaultColWidth="9.140625" defaultRowHeight="15" x14ac:dyDescent="0.25"/>
  <cols>
    <col min="1" max="1" width="10.140625" style="2" customWidth="1"/>
    <col min="2" max="2" width="11.5703125" style="3" customWidth="1"/>
    <col min="3" max="3" width="8.42578125" style="3" customWidth="1"/>
    <col min="4" max="4" width="9.28515625" style="3" customWidth="1"/>
    <col min="5" max="5" width="12.140625" style="3" customWidth="1"/>
    <col min="6" max="6" width="13.28515625" style="3" customWidth="1"/>
    <col min="7" max="7" width="9.140625" style="3" customWidth="1"/>
    <col min="8" max="8" width="24" style="3" bestFit="1" customWidth="1"/>
    <col min="9" max="9" width="19.85546875" style="3" customWidth="1"/>
    <col min="10" max="10" width="35.140625" style="3" customWidth="1"/>
    <col min="11" max="11" width="24" style="48" customWidth="1"/>
    <col min="12" max="12" width="23.28515625" style="3" bestFit="1" customWidth="1"/>
    <col min="13" max="13" width="8" style="3" customWidth="1"/>
    <col min="14" max="14" width="6.85546875" style="3" customWidth="1"/>
    <col min="15" max="15" width="8.85546875" style="3" customWidth="1"/>
    <col min="16" max="16" width="12.28515625" style="3" customWidth="1"/>
    <col min="17" max="17" width="8.85546875" style="3" customWidth="1"/>
    <col min="18" max="18" width="11.140625" style="4" customWidth="1"/>
    <col min="19" max="19" width="9.85546875" style="5" customWidth="1"/>
    <col min="20" max="20" width="12" style="6" customWidth="1"/>
    <col min="21" max="21" width="11.140625" style="6" customWidth="1"/>
    <col min="22" max="22" width="8.140625" style="6" customWidth="1"/>
    <col min="23" max="23" width="9.42578125" style="3" customWidth="1"/>
    <col min="24" max="24" width="11" style="42" customWidth="1"/>
    <col min="25" max="25" width="13.140625" style="42" customWidth="1"/>
    <col min="26" max="26" width="11.140625" style="42" customWidth="1"/>
    <col min="27" max="27" width="12.85546875" style="5" customWidth="1"/>
    <col min="28" max="28" width="9.42578125" style="7" customWidth="1"/>
    <col min="29" max="29" width="13" style="45" customWidth="1"/>
    <col min="30" max="30" width="14.140625" style="7" customWidth="1"/>
    <col min="31" max="31" width="13.85546875" style="3" customWidth="1"/>
    <col min="32" max="32" width="13.85546875" style="6" customWidth="1"/>
    <col min="33" max="33" width="12.140625" style="3" bestFit="1" customWidth="1"/>
    <col min="34" max="34" width="8.42578125" style="8" customWidth="1"/>
    <col min="35" max="35" width="12.42578125" style="6" customWidth="1"/>
    <col min="36" max="36" width="8.85546875" style="6" customWidth="1"/>
    <col min="37" max="37" width="7.85546875" style="8" customWidth="1"/>
    <col min="38" max="38" width="5.85546875" style="6" customWidth="1"/>
    <col min="39" max="39" width="12.5703125" style="8" customWidth="1"/>
    <col min="40" max="40" width="8.5703125" style="6" customWidth="1"/>
    <col min="41" max="41" width="11.5703125" style="8" customWidth="1"/>
    <col min="42" max="43" width="10.85546875" style="6" customWidth="1"/>
    <col min="44" max="44" width="8.42578125" style="3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8" customWidth="1"/>
    <col min="49" max="49" width="11.140625" style="8" customWidth="1"/>
    <col min="50" max="50" width="11.42578125" style="6" customWidth="1"/>
    <col min="51" max="51" width="11.5703125" style="6" customWidth="1"/>
    <col min="52" max="52" width="8.7109375" style="6" customWidth="1"/>
    <col min="53" max="53" width="12.140625" style="8" customWidth="1"/>
    <col min="54" max="54" width="12.140625" style="7" customWidth="1"/>
    <col min="55" max="55" width="9.5703125" style="3" customWidth="1"/>
    <col min="56" max="56" width="9.140625" style="3" customWidth="1"/>
    <col min="57" max="16384" width="9.140625" style="3"/>
  </cols>
  <sheetData>
    <row r="1" spans="1:57" ht="63.6" customHeight="1" x14ac:dyDescent="0.25">
      <c r="A1" s="9" t="s">
        <v>6</v>
      </c>
      <c r="B1" s="9" t="s">
        <v>7</v>
      </c>
      <c r="C1" s="40" t="s">
        <v>8</v>
      </c>
      <c r="D1" s="41" t="s">
        <v>0</v>
      </c>
      <c r="E1" s="41" t="s">
        <v>2</v>
      </c>
      <c r="F1" s="11" t="s">
        <v>54</v>
      </c>
      <c r="G1" s="40" t="s">
        <v>9</v>
      </c>
      <c r="H1" s="10" t="s">
        <v>10</v>
      </c>
      <c r="I1" s="39" t="s">
        <v>56</v>
      </c>
      <c r="J1" s="10" t="s">
        <v>11</v>
      </c>
      <c r="K1" s="39" t="s">
        <v>59</v>
      </c>
      <c r="L1" s="10" t="s">
        <v>12</v>
      </c>
      <c r="M1" s="10" t="s">
        <v>13</v>
      </c>
      <c r="N1" s="40" t="s">
        <v>14</v>
      </c>
      <c r="O1" s="40" t="s">
        <v>15</v>
      </c>
      <c r="P1" s="40" t="s">
        <v>60</v>
      </c>
      <c r="Q1" s="39" t="s">
        <v>57</v>
      </c>
      <c r="R1" s="12" t="s">
        <v>16</v>
      </c>
      <c r="S1" s="13" t="s">
        <v>17</v>
      </c>
      <c r="T1" s="14" t="s">
        <v>18</v>
      </c>
      <c r="U1" s="15" t="s">
        <v>19</v>
      </c>
      <c r="V1" s="16" t="s">
        <v>20</v>
      </c>
      <c r="W1" s="17" t="s">
        <v>1</v>
      </c>
      <c r="X1" s="43" t="s">
        <v>21</v>
      </c>
      <c r="Y1" s="43" t="s">
        <v>22</v>
      </c>
      <c r="Z1" s="43" t="s">
        <v>23</v>
      </c>
      <c r="AA1" s="18" t="s">
        <v>24</v>
      </c>
      <c r="AB1" s="19" t="s">
        <v>25</v>
      </c>
      <c r="AC1" s="46" t="s">
        <v>26</v>
      </c>
      <c r="AD1" s="20" t="s">
        <v>27</v>
      </c>
      <c r="AE1" s="9" t="s">
        <v>28</v>
      </c>
      <c r="AF1" s="21" t="s">
        <v>29</v>
      </c>
      <c r="AG1" s="9" t="s">
        <v>30</v>
      </c>
      <c r="AH1" s="22" t="s">
        <v>31</v>
      </c>
      <c r="AI1" s="21" t="s">
        <v>32</v>
      </c>
      <c r="AJ1" s="21" t="s">
        <v>33</v>
      </c>
      <c r="AK1" s="22" t="s">
        <v>34</v>
      </c>
      <c r="AL1" s="21" t="s">
        <v>35</v>
      </c>
      <c r="AM1" s="22" t="s">
        <v>36</v>
      </c>
      <c r="AN1" s="21" t="s">
        <v>37</v>
      </c>
      <c r="AO1" s="22" t="s">
        <v>38</v>
      </c>
      <c r="AP1" s="21" t="s">
        <v>39</v>
      </c>
      <c r="AQ1" s="21" t="s">
        <v>40</v>
      </c>
      <c r="AR1" s="17" t="s">
        <v>41</v>
      </c>
      <c r="AS1" s="22" t="s">
        <v>42</v>
      </c>
      <c r="AT1" s="21" t="s">
        <v>43</v>
      </c>
      <c r="AU1" s="17" t="s">
        <v>44</v>
      </c>
      <c r="AV1" s="22" t="s">
        <v>45</v>
      </c>
      <c r="AW1" s="21" t="s">
        <v>46</v>
      </c>
      <c r="AX1" s="21" t="s">
        <v>47</v>
      </c>
      <c r="AY1" s="23" t="s">
        <v>48</v>
      </c>
      <c r="AZ1" s="24" t="s">
        <v>49</v>
      </c>
      <c r="BA1" s="25" t="s">
        <v>58</v>
      </c>
      <c r="BB1" s="24" t="s">
        <v>50</v>
      </c>
      <c r="BC1" s="26" t="s">
        <v>51</v>
      </c>
      <c r="BD1" s="24" t="s">
        <v>52</v>
      </c>
      <c r="BE1" s="19" t="s">
        <v>53</v>
      </c>
    </row>
    <row r="2" spans="1:57" ht="45" x14ac:dyDescent="0.25">
      <c r="A2" s="27">
        <v>1</v>
      </c>
      <c r="B2" s="1"/>
      <c r="C2" s="1"/>
      <c r="D2" s="1" t="s">
        <v>5</v>
      </c>
      <c r="E2" s="1"/>
      <c r="F2" s="1" t="s">
        <v>4</v>
      </c>
      <c r="G2" s="1" t="s">
        <v>61</v>
      </c>
      <c r="H2" s="1" t="s">
        <v>62</v>
      </c>
      <c r="I2" s="1" t="s">
        <v>62</v>
      </c>
      <c r="J2" s="1" t="s">
        <v>63</v>
      </c>
      <c r="K2" s="49" t="s">
        <v>68</v>
      </c>
      <c r="L2" s="1" t="s">
        <v>64</v>
      </c>
      <c r="M2" s="1" t="s">
        <v>66</v>
      </c>
      <c r="N2" s="50"/>
      <c r="O2" s="50"/>
      <c r="P2" s="50"/>
      <c r="Q2" s="1" t="s">
        <v>55</v>
      </c>
      <c r="R2" s="28">
        <v>158.1</v>
      </c>
      <c r="S2" s="29">
        <v>7.95</v>
      </c>
      <c r="T2" s="30">
        <v>19.89</v>
      </c>
      <c r="U2" s="31">
        <v>19.89</v>
      </c>
      <c r="V2" s="52">
        <v>155</v>
      </c>
      <c r="W2" s="1" t="s">
        <v>3</v>
      </c>
      <c r="X2" s="44">
        <v>54</v>
      </c>
      <c r="Y2" s="44">
        <v>32</v>
      </c>
      <c r="Z2" s="44">
        <v>29</v>
      </c>
      <c r="AA2" s="29">
        <v>5.6</v>
      </c>
      <c r="AB2" s="33">
        <v>1</v>
      </c>
      <c r="AC2" s="47">
        <f>IF(X2="","",X2*Y2*Z2/1000000)</f>
        <v>0.05</v>
      </c>
      <c r="AD2" s="34">
        <f>IF(AB2="","",65/AC2*AB2)</f>
        <v>1300</v>
      </c>
      <c r="AE2" s="50">
        <v>3700</v>
      </c>
      <c r="AF2" s="35">
        <f>IF(ISERROR(AE2/AD2),"",AE2/AD2)</f>
        <v>2.85</v>
      </c>
      <c r="AG2" s="1" t="s">
        <v>67</v>
      </c>
      <c r="AH2" s="51">
        <f>12.8%+20%</f>
        <v>0.32800000000000001</v>
      </c>
      <c r="AI2" s="35">
        <f>IF(ISERROR(U2*AH2),"",U2*AH2)</f>
        <v>6.52</v>
      </c>
      <c r="AJ2" s="35">
        <f>IF(ISERROR(U2+AF2+AI2),"",U2+AF2+AI2)</f>
        <v>29.26</v>
      </c>
      <c r="AK2" s="36">
        <v>0.05</v>
      </c>
      <c r="AL2" s="35">
        <f t="shared" ref="AL2:AL3" si="0">IF(ISERROR(BA2*AK2),"",BA2*AK2)</f>
        <v>2.38</v>
      </c>
      <c r="AM2" s="36">
        <v>0.08</v>
      </c>
      <c r="AN2" s="35">
        <f t="shared" ref="AN2:AN3" si="1">IF(ISERROR(BA2*AM2),"",BA2*AM2)</f>
        <v>3.81</v>
      </c>
      <c r="AO2" s="36">
        <v>0.1</v>
      </c>
      <c r="AP2" s="35">
        <f t="shared" ref="AP2:AP3" si="2">IF(ISERROR(BA2*AO2),"",BA2*AO2)</f>
        <v>4.76</v>
      </c>
      <c r="AQ2" s="35">
        <f>IF((BB2-BA2)&lt;2.5,2.5-(BB2-BA2),0)</f>
        <v>0.12</v>
      </c>
      <c r="AR2" s="1"/>
      <c r="AS2" s="36"/>
      <c r="AT2" s="35">
        <f t="shared" ref="AT2:AT3" si="3">IF(ISERROR(BA2*AS2),"",BA2*AS2)</f>
        <v>0</v>
      </c>
      <c r="AU2" s="1"/>
      <c r="AV2" s="36"/>
      <c r="AW2" s="35">
        <f>IF(ISERROR(BA2*AV2),"",BA2*AV2)</f>
        <v>0</v>
      </c>
      <c r="AX2" s="35">
        <f>IF(ISERROR(AL2+AN2+AP2+AQ2+AT2+AW2),"",AL2+AN2+AP2+AQ2+AT2+AW2)</f>
        <v>11.07</v>
      </c>
      <c r="AY2" s="35">
        <f t="shared" ref="AY2:AY3" si="4">IF(ISERROR(AJ2+AX2),"",AJ2+AX2)</f>
        <v>40.33</v>
      </c>
      <c r="AZ2" s="37">
        <f>IF(ISERROR((BA2-AY2)/BA2),"",(BA2-AY2)/BA2)</f>
        <v>0.15290000000000001</v>
      </c>
      <c r="BA2" s="32">
        <v>47.61</v>
      </c>
      <c r="BB2" s="35">
        <v>49.99</v>
      </c>
      <c r="BC2" s="32">
        <v>99.99</v>
      </c>
      <c r="BD2" s="37">
        <f>IF(ISERROR((BC2-BB2)/BC2),"",(BC2-BB2)/BC2)</f>
        <v>0.50009999999999999</v>
      </c>
      <c r="BE2" s="38"/>
    </row>
    <row r="3" spans="1:57" ht="45" x14ac:dyDescent="0.25">
      <c r="A3" s="27">
        <v>2</v>
      </c>
      <c r="B3" s="1"/>
      <c r="C3" s="1"/>
      <c r="D3" s="1" t="s">
        <v>5</v>
      </c>
      <c r="E3" s="1"/>
      <c r="F3" s="1" t="s">
        <v>4</v>
      </c>
      <c r="G3" s="1" t="s">
        <v>61</v>
      </c>
      <c r="H3" s="1" t="s">
        <v>62</v>
      </c>
      <c r="I3" s="1" t="s">
        <v>62</v>
      </c>
      <c r="J3" s="1" t="s">
        <v>63</v>
      </c>
      <c r="K3" s="49" t="s">
        <v>68</v>
      </c>
      <c r="L3" s="1" t="s">
        <v>65</v>
      </c>
      <c r="M3" s="1" t="s">
        <v>66</v>
      </c>
      <c r="N3" s="50"/>
      <c r="O3" s="50"/>
      <c r="P3" s="50"/>
      <c r="Q3" s="1" t="s">
        <v>55</v>
      </c>
      <c r="R3" s="28">
        <v>186</v>
      </c>
      <c r="S3" s="29">
        <v>7.95</v>
      </c>
      <c r="T3" s="30">
        <v>23.4</v>
      </c>
      <c r="U3" s="31">
        <v>23.4</v>
      </c>
      <c r="V3" s="52">
        <v>182</v>
      </c>
      <c r="W3" s="1" t="s">
        <v>3</v>
      </c>
      <c r="X3" s="44">
        <v>53</v>
      </c>
      <c r="Y3" s="44">
        <v>32</v>
      </c>
      <c r="Z3" s="44">
        <v>31</v>
      </c>
      <c r="AA3" s="29">
        <v>6.5</v>
      </c>
      <c r="AB3" s="38">
        <v>1</v>
      </c>
      <c r="AC3" s="47">
        <f t="shared" ref="AC3" si="5">IF(X3="","",X3*Y3*Z3/1000000)</f>
        <v>5.2999999999999999E-2</v>
      </c>
      <c r="AD3" s="34">
        <f t="shared" ref="AD3" si="6">IF(AB3="","",65/AC3*AB3)</f>
        <v>1226</v>
      </c>
      <c r="AE3" s="50">
        <v>3700</v>
      </c>
      <c r="AF3" s="35">
        <f t="shared" ref="AF3" si="7">IF(ISERROR(AE3/AD3),"",AE3/AD3)</f>
        <v>3.02</v>
      </c>
      <c r="AG3" s="1" t="s">
        <v>67</v>
      </c>
      <c r="AH3" s="51">
        <f>12.8%+20%</f>
        <v>0.32800000000000001</v>
      </c>
      <c r="AI3" s="35">
        <f t="shared" ref="AI3" si="8">IF(ISERROR(U3*AH3),"",U3*AH3)</f>
        <v>7.68</v>
      </c>
      <c r="AJ3" s="35">
        <f t="shared" ref="AJ3" si="9">IF(ISERROR(U3+AF3+AI3),"",U3+AF3+AI3)</f>
        <v>34.1</v>
      </c>
      <c r="AK3" s="36">
        <v>0.05</v>
      </c>
      <c r="AL3" s="35">
        <f t="shared" si="0"/>
        <v>2.86</v>
      </c>
      <c r="AM3" s="36">
        <v>0.08</v>
      </c>
      <c r="AN3" s="35">
        <f t="shared" si="1"/>
        <v>4.57</v>
      </c>
      <c r="AO3" s="36">
        <v>0.1</v>
      </c>
      <c r="AP3" s="35">
        <f t="shared" si="2"/>
        <v>5.71</v>
      </c>
      <c r="AQ3" s="35">
        <f t="shared" ref="AQ3" si="10">IF((BB3-BA3)&lt;2.5,2.5-(BB3-BA3),0)</f>
        <v>0</v>
      </c>
      <c r="AR3" s="1"/>
      <c r="AS3" s="36"/>
      <c r="AT3" s="35">
        <f t="shared" si="3"/>
        <v>0</v>
      </c>
      <c r="AU3" s="1"/>
      <c r="AV3" s="36"/>
      <c r="AW3" s="35">
        <f t="shared" ref="AW3" si="11">IF(ISERROR(BA3*AV3),"",BA3*AV3)</f>
        <v>0</v>
      </c>
      <c r="AX3" s="35">
        <f t="shared" ref="AX3" si="12">IF(ISERROR(AL3+AN3+AP3+AQ3+AT3+AW3),"",AL3+AN3+AP3+AQ3+AT3+AW3)</f>
        <v>13.14</v>
      </c>
      <c r="AY3" s="35">
        <f t="shared" si="4"/>
        <v>47.24</v>
      </c>
      <c r="AZ3" s="37">
        <f t="shared" ref="AZ3" si="13">IF(ISERROR((BA3-AY3)/BA3),"",(BA3-AY3)/BA3)</f>
        <v>0.17330000000000001</v>
      </c>
      <c r="BA3" s="32">
        <v>57.14</v>
      </c>
      <c r="BB3" s="35">
        <v>60</v>
      </c>
      <c r="BC3" s="32">
        <v>119.99</v>
      </c>
      <c r="BD3" s="37">
        <f t="shared" ref="BD3" si="14">IF(ISERROR((BC3-BB3)/BC3),"",(BC3-BB3)/BC3)</f>
        <v>0.5</v>
      </c>
      <c r="BE3" s="38"/>
    </row>
  </sheetData>
  <sheetProtection insertRows="0" deleteRows="0" sort="0"/>
  <protectedRanges>
    <protectedRange sqref="BA1 L4:BB243 A2:J243 L2:BE3" name="Range1"/>
    <protectedRange sqref="K4:K248" name="Range1_1"/>
    <protectedRange sqref="K2:K3" name="Range1_1_1"/>
  </protectedRanges>
  <phoneticPr fontId="7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#REF!</xm:f>
          </x14:formula1>
          <xm:sqref>D2:D3</xm:sqref>
        </x14:dataValidation>
        <x14:dataValidation type="list" allowBlank="1" showInputMessage="1" showErrorMessage="1">
          <x14:formula1>
            <xm:f>#REF!</xm:f>
          </x14:formula1>
          <xm:sqref>W2:W3</xm:sqref>
        </x14:dataValidation>
        <x14:dataValidation type="list" allowBlank="1" showInputMessage="1" showErrorMessage="1">
          <x14:formula1>
            <xm:f>#REF!</xm:f>
          </x14:formula1>
          <xm:sqref>Q2:Q3</xm:sqref>
        </x14:dataValidation>
        <x14:dataValidation type="list" allowBlank="1" showInputMessage="1" showErrorMessage="1">
          <x14:formula1>
            <xm:f>#REF!</xm:f>
          </x14:formula1>
          <xm:sqref>E2:E3</xm:sqref>
        </x14:dataValidation>
        <x14:dataValidation type="list" allowBlank="1" showInputMessage="1" showErrorMessage="1">
          <x14:formula1>
            <xm:f>#REF!</xm:f>
          </x14:formula1>
          <xm:sqref>F2:F3</xm:sqref>
        </x14:dataValidation>
        <x14:dataValidation type="list" allowBlank="1" showInputMessage="1" showErrorMessage="1">
          <x14:formula1>
            <xm:f>#REF!</xm:f>
          </x14:formula1>
          <xm:sqref>P2:P3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2026-01-07T01:06:25Z</dcterms:modified>
</cp:coreProperties>
</file>