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'[10]SUBCATS INTERNAL USE'!$A$3:$C$1000</definedName>
    <definedName name="Cycle">[6]Lists!$E$6:$E$30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FASHION">[7]LIST!$E$2:$E$7</definedName>
    <definedName name="Feature1_Range">[4]Mapping!$AG$2:$AG$25</definedName>
    <definedName name="Feature10_Range">[12]Mapping!$AP$2:$AP$17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[4]Mapping!$L$2:$L$10</definedName>
    <definedName name="FIFRAExemption_Range">[4]Mapping!$N$2:$N$3</definedName>
    <definedName name="foam">[8]Sheet1!$EC$2:$EC$3</definedName>
    <definedName name="FOBCostPerPiece">#REF!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KD">[8]Sheet1!$DS$2:$DS$2</definedName>
    <definedName name="Kids_Bath">#REF!</definedName>
    <definedName name="Kids_or_Teen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[8]Sheet1!$EE$2:$EE$3</definedName>
    <definedName name="PackageType">'[3]1-Import Product Data Sheet'!$L$102:$L$131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o_type">'[2]other data'!$AU$2:$AU$11</definedName>
    <definedName name="PORT_IFF">[13]a!$A$10:$B$35</definedName>
    <definedName name="ports">'[11]X-PORTS'!$D$4:$D$33</definedName>
    <definedName name="PortSeq">'[3]1-Import Product Data Sheet'!$U$2</definedName>
    <definedName name="PortSeqLCL">#REF!</definedName>
    <definedName name="POtype">#REF!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QSFOB">[14]Q1!$C$38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[4]Mapping!$BB$2:$BB$3</definedName>
    <definedName name="SUPPLIER">'[2]vendor info'!$A$4:$A$400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wels_Bath_Sheets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'[11]X-PORTS'!$I$5:$I$7</definedName>
    <definedName name="VendorType">'[5]Hardline Drop down'!$F$5:$F$8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" i="8" l="1"/>
  <c r="BA2" i="8"/>
  <c r="BD3" i="8" s="1"/>
  <c r="AI3" i="8"/>
  <c r="AI2" i="8"/>
  <c r="AQ3" i="8" l="1"/>
  <c r="AQ2" i="8"/>
  <c r="BC3" i="8"/>
  <c r="AT3" i="8"/>
  <c r="AN3" i="8"/>
  <c r="AL3" i="8"/>
  <c r="AJ3" i="8"/>
  <c r="AD3" i="8"/>
  <c r="AE3" i="8" s="1"/>
  <c r="AG3" i="8" s="1"/>
  <c r="U3" i="8"/>
  <c r="BC2" i="8"/>
  <c r="AT2" i="8"/>
  <c r="AN2" i="8"/>
  <c r="AL2" i="8"/>
  <c r="AJ2" i="8"/>
  <c r="AD2" i="8"/>
  <c r="AE2" i="8" s="1"/>
  <c r="AG2" i="8" s="1"/>
  <c r="U2" i="8"/>
  <c r="BF3" i="8" l="1"/>
  <c r="AU3" i="8"/>
  <c r="AV3" i="8" s="1"/>
  <c r="BB3" i="8" s="1"/>
  <c r="AU2" i="8"/>
  <c r="AV2" i="8" s="1"/>
  <c r="BB2" i="8" s="1"/>
  <c r="BE3" i="8" s="1"/>
  <c r="BG3" i="8" s="1"/>
  <c r="AW3" i="8" l="1"/>
  <c r="AW2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<sst xmlns="http://schemas.openxmlformats.org/spreadsheetml/2006/main" count="85" uniqueCount="73">
  <si>
    <t>Brand</t>
  </si>
  <si>
    <t>Package Type</t>
  </si>
  <si>
    <t>Licensor</t>
  </si>
  <si>
    <t>Rolled</t>
  </si>
  <si>
    <t>ELECT BLANKET</t>
  </si>
  <si>
    <t>Sleep Philosophy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</si>
  <si>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</si>
  <si>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</si>
  <si>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</si>
  <si>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</si>
  <si>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</si>
  <si>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</si>
  <si>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</si>
  <si>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</si>
  <si>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</si>
  <si>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</si>
  <si>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</si>
  <si>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</si>
  <si>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</si>
  <si>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</si>
  <si>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</si>
  <si>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</si>
  <si>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</si>
  <si>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</si>
  <si>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</si>
  <si>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</si>
  <si>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</si>
  <si>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</si>
  <si>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</si>
  <si>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</si>
  <si>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</si>
  <si>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</si>
  <si>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</si>
  <si>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</si>
  <si>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</si>
  <si>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</si>
  <si>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</si>
  <si>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</si>
  <si>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</si>
  <si>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</si>
  <si>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</si>
  <si>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</si>
  <si>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</si>
  <si>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</si>
  <si>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</si>
  <si>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</si>
  <si>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</si>
  <si>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</si>
  <si>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</si>
  <si>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</si>
  <si>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</si>
  <si>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</si>
  <si>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</si>
  <si>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</si>
  <si>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</si>
  <si>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</si>
  <si>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Ningbo, China</t>
  </si>
  <si>
    <t>Material-Short</t>
  </si>
  <si>
    <t>Additional Customer Price</t>
  </si>
  <si>
    <t>Additional Customer Item#</t>
  </si>
  <si>
    <t>Solid plush to sherpa heated throw</t>
  </si>
  <si>
    <t>Printed plush to sherpa heated throw</t>
  </si>
  <si>
    <t>100%polyester 180gsm Solid Plush to180gsm solid sherpa. Package: Rolled with paper belly band; Caspack: 6pcs/ctn；4 hour Auto safety off, Overheat protection, 4settings;Machine washable after removing power cable</t>
  </si>
  <si>
    <t>100%polyester 180gsm Printed Plush to180gsm solid sherpa. Package: Rolled with paper belly band; Caspack: 6pcs/ctn；4 hour Auto safety off, Overheat protection, 4settings;Machine washable after removing power cable</t>
  </si>
  <si>
    <t>Electric Throw Blanket of 100%polyester fabrics</t>
  </si>
  <si>
    <t>50x60"</t>
  </si>
  <si>
    <t>Red</t>
  </si>
  <si>
    <t>Red Plaid</t>
  </si>
  <si>
    <t>6301.10.0000</t>
  </si>
  <si>
    <t>Total Qty</t>
  </si>
  <si>
    <t>Avg. Margin</t>
  </si>
  <si>
    <t>DG54-410</t>
    <phoneticPr fontId="12" type="noConversion"/>
  </si>
  <si>
    <t>DG54-411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</si>
</sst>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4" formatCode="_(&quot;$&quot;* #,##0_);_(&quot;$&quot;* \(#,##0\);_(&quot;$&quot;* &quot;-&quot;??_);_(@_)"/>
    <numFmt numFmtId="187" formatCode="_(* #,##0_);_(* \(#,##0\);_(* &quot;-&quot;??_);_(@_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82" fontId="1" fillId="0" borderId="0">
      <alignment vertical="center"/>
    </xf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76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78" fontId="2" fillId="7" borderId="2" xfId="0" applyNumberFormat="1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8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78" fontId="8" fillId="3" borderId="2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6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8" fontId="8" fillId="5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6" borderId="1" xfId="0" applyFill="1" applyBorder="1" applyAlignment="1">
      <alignment wrapText="1"/>
    </xf>
    <xf numFmtId="10" fontId="0" fillId="6" borderId="1" xfId="0" applyNumberFormat="1" applyFill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4" fontId="0" fillId="0" borderId="1" xfId="8" applyNumberFormat="1" applyFont="1" applyBorder="1" applyAlignment="1">
      <alignment wrapText="1"/>
    </xf>
    <xf numFmtId="10" fontId="0" fillId="0" borderId="1" xfId="9" applyNumberFormat="1" applyFont="1" applyBorder="1" applyAlignment="1">
      <alignment wrapText="1"/>
    </xf>
    <xf numFmtId="187" fontId="0" fillId="0" borderId="1" xfId="7" applyNumberFormat="1" applyFont="1" applyBorder="1" applyAlignment="1">
      <alignment horizontal="center" wrapText="1"/>
    </xf>
    <xf numFmtId="0" fontId="4" fillId="6" borderId="1" xfId="0" applyFont="1" applyFill="1" applyBorder="1"/>
    <xf numFmtId="0" fontId="0" fillId="0" borderId="1" xfId="0" applyNumberFormat="1" applyBorder="1" applyAlignment="1">
      <alignment wrapText="1"/>
    </xf>
    <xf numFmtId="0" fontId="0" fillId="2" borderId="1" xfId="5" applyNumberFormat="1" applyFont="1" applyFill="1" applyBorder="1" applyAlignment="1">
      <alignment wrapText="1"/>
    </xf>
    <xf numFmtId="0" fontId="0" fillId="0" borderId="2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</cellXfs>
  <cellStyles count="18">
    <cellStyle name="Currency 13" xfId="12"/>
    <cellStyle name="Currency 2" xfId="5"/>
    <cellStyle name="Currency 3" xfId="16"/>
    <cellStyle name="Normal 1" xfId="14"/>
    <cellStyle name="Normal 2" xfId="4"/>
    <cellStyle name="Normal 2 18 2" xfId="1"/>
    <cellStyle name="Normal 3" xfId="10"/>
    <cellStyle name="Normal 66" xfId="11"/>
    <cellStyle name="Normal_08Fall market pillow&amp;MPD&amp;CMF" xfId="15"/>
    <cellStyle name="Percent 10" xfId="13"/>
    <cellStyle name="Percent 2" xfId="6"/>
    <cellStyle name="Percent 3" xfId="17"/>
    <cellStyle name="Style 1" xfId="3"/>
    <cellStyle name="百分比" xfId="9" builtinId="5"/>
    <cellStyle name="常规" xfId="0" builtinId="0"/>
    <cellStyle name="货币" xfId="8" builtinId="4"/>
    <cellStyle name="千位分隔" xfId="7" builtinId="3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133350</xdr:rowOff>
    </xdr:from>
    <xdr:to>
      <xdr:col>1</xdr:col>
      <xdr:colOff>771525</xdr:colOff>
      <xdr:row>2</xdr:row>
      <xdr:rowOff>178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AD5095B-8799-AB0F-3D77-B3C319356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409700"/>
          <a:ext cx="723900" cy="93362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</xdr:row>
      <xdr:rowOff>85724</xdr:rowOff>
    </xdr:from>
    <xdr:to>
      <xdr:col>1</xdr:col>
      <xdr:colOff>781818</xdr:colOff>
      <xdr:row>3</xdr:row>
      <xdr:rowOff>3809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82448F48-0A6F-BFF8-0761-DE6E58B07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2505074"/>
          <a:ext cx="743718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3"/>
  <sheetViews>
    <sheetView tabSelected="1" topLeftCell="H1" workbookViewId="0">
      <selection activeCell="Y10" sqref="Y10"/>
    </sheetView>
  </sheetViews>
  <sheetFormatPr defaultColWidth="9.140625" defaultRowHeight="15"/>
  <cols>
    <col min="1" max="1" width="10.140625" style="2" customWidth="1"/>
    <col min="2" max="2" width="12.5703125" style="3" customWidth="1"/>
    <col min="3" max="3" width="8.42578125" style="3" customWidth="1"/>
    <col min="4" max="4" width="11.5703125" style="3" customWidth="1"/>
    <col min="5" max="5" width="9.5703125" style="3" customWidth="1"/>
    <col min="6" max="6" width="11.28515625" style="3" customWidth="1"/>
    <col min="7" max="7" width="7.5703125" style="3" customWidth="1"/>
    <col min="8" max="8" width="19.7109375" style="3" bestFit="1" customWidth="1"/>
    <col min="9" max="9" width="22" style="3" bestFit="1" customWidth="1"/>
    <col min="10" max="10" width="32.42578125" style="3" customWidth="1"/>
    <col min="11" max="11" width="21.42578125" style="45" customWidth="1"/>
    <col min="12" max="12" width="7" style="3" customWidth="1"/>
    <col min="13" max="14" width="6.140625" style="3" customWidth="1"/>
    <col min="15" max="15" width="8.5703125" style="3" customWidth="1"/>
    <col min="16" max="16" width="10" style="3" bestFit="1" customWidth="1"/>
    <col min="17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5" customWidth="1"/>
    <col min="29" max="29" width="6.28515625" style="7" customWidth="1"/>
    <col min="30" max="30" width="10" style="42" customWidth="1"/>
    <col min="31" max="31" width="9.85546875" style="7" customWidth="1"/>
    <col min="32" max="32" width="7.85546875" style="3" customWidth="1"/>
    <col min="33" max="33" width="8.85546875" style="6" customWidth="1"/>
    <col min="34" max="34" width="12.140625" style="3" bestFit="1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3" customWidth="1"/>
    <col min="49" max="50" width="9.140625" style="3"/>
    <col min="51" max="51" width="10.140625" style="6" customWidth="1"/>
    <col min="52" max="53" width="9.140625" style="6"/>
    <col min="54" max="54" width="11.28515625" style="3" customWidth="1"/>
    <col min="55" max="55" width="13.42578125" style="3" customWidth="1"/>
    <col min="56" max="56" width="10" style="3" bestFit="1" customWidth="1"/>
    <col min="57" max="57" width="12" style="3" bestFit="1" customWidth="1"/>
    <col min="58" max="58" width="9.140625" style="3"/>
    <col min="59" max="59" width="11.5703125" style="3" bestFit="1" customWidth="1"/>
    <col min="60" max="16384" width="9.140625" style="3"/>
  </cols>
  <sheetData>
    <row r="1" spans="1:59" ht="68.099999999999994" customHeight="1">
      <c r="A1" s="11" t="s">
        <v>6</v>
      </c>
      <c r="B1" s="11" t="s">
        <v>7</v>
      </c>
      <c r="C1" s="36" t="s">
        <v>8</v>
      </c>
      <c r="D1" s="37" t="s">
        <v>0</v>
      </c>
      <c r="E1" s="37" t="s">
        <v>2</v>
      </c>
      <c r="F1" s="13" t="s">
        <v>52</v>
      </c>
      <c r="G1" s="36" t="s">
        <v>9</v>
      </c>
      <c r="H1" s="12" t="s">
        <v>10</v>
      </c>
      <c r="I1" s="35" t="s">
        <v>54</v>
      </c>
      <c r="J1" s="12" t="s">
        <v>11</v>
      </c>
      <c r="K1" s="35" t="s">
        <v>57</v>
      </c>
      <c r="L1" s="12" t="s">
        <v>12</v>
      </c>
      <c r="M1" s="12" t="s">
        <v>13</v>
      </c>
      <c r="N1" s="36" t="s">
        <v>14</v>
      </c>
      <c r="O1" s="36" t="s">
        <v>59</v>
      </c>
      <c r="P1" s="36" t="s">
        <v>15</v>
      </c>
      <c r="Q1" s="36" t="s">
        <v>16</v>
      </c>
      <c r="R1" s="35" t="s">
        <v>55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39" t="s">
        <v>22</v>
      </c>
      <c r="Z1" s="39" t="s">
        <v>23</v>
      </c>
      <c r="AA1" s="39" t="s">
        <v>24</v>
      </c>
      <c r="AB1" s="20" t="s">
        <v>25</v>
      </c>
      <c r="AC1" s="21" t="s">
        <v>26</v>
      </c>
      <c r="AD1" s="43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4" t="s">
        <v>34</v>
      </c>
      <c r="AL1" s="23" t="s">
        <v>35</v>
      </c>
      <c r="AM1" s="52" t="s">
        <v>36</v>
      </c>
      <c r="AN1" s="23" t="s">
        <v>37</v>
      </c>
      <c r="AO1" s="19" t="s">
        <v>38</v>
      </c>
      <c r="AP1" s="24" t="s">
        <v>39</v>
      </c>
      <c r="AQ1" s="23" t="s">
        <v>40</v>
      </c>
      <c r="AR1" s="19" t="s">
        <v>41</v>
      </c>
      <c r="AS1" s="24" t="s">
        <v>42</v>
      </c>
      <c r="AT1" s="23" t="s">
        <v>43</v>
      </c>
      <c r="AU1" s="23" t="s">
        <v>44</v>
      </c>
      <c r="AV1" s="26" t="s">
        <v>45</v>
      </c>
      <c r="AW1" s="26" t="s">
        <v>46</v>
      </c>
      <c r="AX1" s="41" t="s">
        <v>47</v>
      </c>
      <c r="AY1" s="47" t="s">
        <v>58</v>
      </c>
      <c r="AZ1" s="11" t="s">
        <v>48</v>
      </c>
      <c r="BA1" s="11" t="s">
        <v>49</v>
      </c>
      <c r="BB1" s="27" t="s">
        <v>50</v>
      </c>
      <c r="BC1" s="27" t="s">
        <v>51</v>
      </c>
    </row>
    <row r="2" spans="1:59" ht="77.25">
      <c r="A2" s="28">
        <v>1</v>
      </c>
      <c r="B2" s="1"/>
      <c r="C2" s="1"/>
      <c r="D2" s="1" t="s">
        <v>5</v>
      </c>
      <c r="E2" s="1"/>
      <c r="F2" s="1" t="s">
        <v>4</v>
      </c>
      <c r="G2" s="48"/>
      <c r="H2" s="48" t="s">
        <v>60</v>
      </c>
      <c r="I2" s="48" t="s">
        <v>60</v>
      </c>
      <c r="J2" s="49" t="s">
        <v>62</v>
      </c>
      <c r="K2" s="46" t="s">
        <v>64</v>
      </c>
      <c r="L2" s="48" t="s">
        <v>65</v>
      </c>
      <c r="M2" s="48" t="s">
        <v>66</v>
      </c>
      <c r="N2" s="1"/>
      <c r="O2" s="1"/>
      <c r="P2" s="56" t="s">
        <v>71</v>
      </c>
      <c r="Q2" s="50"/>
      <c r="R2" s="1" t="s">
        <v>53</v>
      </c>
      <c r="S2" s="57"/>
      <c r="T2" s="57">
        <v>7.95</v>
      </c>
      <c r="U2" s="58">
        <f>IF(ISERROR(S2/T2),"",S2/T2)</f>
        <v>0</v>
      </c>
      <c r="V2" s="59">
        <v>10.29</v>
      </c>
      <c r="W2" s="60">
        <v>10.29</v>
      </c>
      <c r="X2" s="1" t="s">
        <v>3</v>
      </c>
      <c r="Y2" s="40">
        <v>60</v>
      </c>
      <c r="Z2" s="40">
        <v>32</v>
      </c>
      <c r="AA2" s="40">
        <v>38</v>
      </c>
      <c r="AB2" s="29"/>
      <c r="AC2" s="30">
        <v>6</v>
      </c>
      <c r="AD2" s="44">
        <f>IF(Y2="","",Y2*Z2*AA2/1000000)</f>
        <v>7.2999999999999995E-2</v>
      </c>
      <c r="AE2" s="31">
        <f>IF(AC2="","",65/AD2*AC2)</f>
        <v>5342</v>
      </c>
      <c r="AF2" s="1">
        <v>0</v>
      </c>
      <c r="AG2" s="32">
        <f>IF(ISERROR(AF2/AE2),"",AF2/AE2)</f>
        <v>0</v>
      </c>
      <c r="AH2" s="48" t="s">
        <v>68</v>
      </c>
      <c r="AI2" s="51">
        <f>11.4%+20%</f>
        <v>0.314</v>
      </c>
      <c r="AJ2" s="32">
        <f>IF(ISERROR(V2*AI2),"",V2*AI2)</f>
        <v>3.23</v>
      </c>
      <c r="AK2" s="33">
        <v>5.0000000000000001E-3</v>
      </c>
      <c r="AL2" s="32">
        <f>IF(ISERROR(AX2*AK2),"",AX2*AK2)</f>
        <v>0.06</v>
      </c>
      <c r="AM2" s="33">
        <v>0.02</v>
      </c>
      <c r="AN2" s="32">
        <f>IF(ISERROR(AX2*AM2),"",AX2*AM2)</f>
        <v>0.25</v>
      </c>
      <c r="AO2" s="1"/>
      <c r="AP2" s="33"/>
      <c r="AQ2" s="32">
        <f>IF(ISERROR(AX2*AP2),"",AX2*AP2)</f>
        <v>0</v>
      </c>
      <c r="AR2" s="9"/>
      <c r="AS2" s="33"/>
      <c r="AT2" s="32">
        <f>IF(ISERROR(AX2*AS2),"",AX2*AS2)</f>
        <v>0</v>
      </c>
      <c r="AU2" s="32">
        <f>IF(ISERROR(AL2+AN2+AQ2+AT2),"",AL2+AN2+AQ2+AT2)</f>
        <v>0.31</v>
      </c>
      <c r="AV2" s="61">
        <f t="shared" ref="AV2:AV3" si="0">IF(ISERROR(V2+AU2),"",V2+AU2)</f>
        <v>10.6</v>
      </c>
      <c r="AW2" s="34">
        <f>IF(ISERROR((AX2-AV2)/AX2),"",(AX2-AV2)/AX2)</f>
        <v>0.13819999999999999</v>
      </c>
      <c r="AX2" s="61">
        <v>12.3</v>
      </c>
      <c r="AY2" s="9"/>
      <c r="AZ2" s="9" t="s">
        <v>56</v>
      </c>
      <c r="BA2" s="10">
        <f>51942/2</f>
        <v>25971</v>
      </c>
      <c r="BB2" s="32">
        <f>IF(ISERROR(AV2*BA2),"",AV2*BA2)</f>
        <v>275292.59999999998</v>
      </c>
      <c r="BC2" s="32">
        <f>IF(ISERROR(AX2*BA2),"",AX2*BA2)</f>
        <v>319443.3</v>
      </c>
      <c r="BD2" s="11" t="s">
        <v>69</v>
      </c>
      <c r="BE2" s="11" t="s">
        <v>50</v>
      </c>
      <c r="BF2" s="11" t="s">
        <v>51</v>
      </c>
      <c r="BG2" s="11" t="s">
        <v>70</v>
      </c>
    </row>
    <row r="3" spans="1:59" ht="77.25">
      <c r="A3" s="28">
        <v>2</v>
      </c>
      <c r="B3" s="1"/>
      <c r="C3" s="1"/>
      <c r="D3" s="1" t="s">
        <v>5</v>
      </c>
      <c r="E3" s="1"/>
      <c r="F3" s="1" t="s">
        <v>4</v>
      </c>
      <c r="G3" s="48"/>
      <c r="H3" s="48" t="s">
        <v>61</v>
      </c>
      <c r="I3" s="48" t="s">
        <v>61</v>
      </c>
      <c r="J3" s="49" t="s">
        <v>63</v>
      </c>
      <c r="K3" s="46" t="s">
        <v>64</v>
      </c>
      <c r="L3" s="48" t="s">
        <v>65</v>
      </c>
      <c r="M3" s="48" t="s">
        <v>67</v>
      </c>
      <c r="N3" s="1"/>
      <c r="O3" s="1"/>
      <c r="P3" s="56" t="s">
        <v>72</v>
      </c>
      <c r="Q3" s="50"/>
      <c r="R3" s="1" t="s">
        <v>53</v>
      </c>
      <c r="S3" s="57"/>
      <c r="T3" s="57">
        <v>7.95</v>
      </c>
      <c r="U3" s="58">
        <f t="shared" ref="U3" si="1">IF(ISERROR(S3/T3),"",S3/T3)</f>
        <v>0</v>
      </c>
      <c r="V3" s="59">
        <v>10.38</v>
      </c>
      <c r="W3" s="60">
        <v>10.38</v>
      </c>
      <c r="X3" s="1" t="s">
        <v>3</v>
      </c>
      <c r="Y3" s="40">
        <v>60</v>
      </c>
      <c r="Z3" s="40">
        <v>32</v>
      </c>
      <c r="AA3" s="40">
        <v>38</v>
      </c>
      <c r="AB3" s="29"/>
      <c r="AC3" s="30">
        <v>6</v>
      </c>
      <c r="AD3" s="44">
        <f t="shared" ref="AD3" si="2">IF(Y3="","",Y3*Z3*AA3/1000000)</f>
        <v>7.2999999999999995E-2</v>
      </c>
      <c r="AE3" s="31">
        <f t="shared" ref="AE3" si="3">IF(AC3="","",65/AD3*AC3)</f>
        <v>5342</v>
      </c>
      <c r="AF3" s="1">
        <v>0</v>
      </c>
      <c r="AG3" s="32">
        <f t="shared" ref="AG3" si="4">IF(ISERROR(AF3/AE3),"",AF3/AE3)</f>
        <v>0</v>
      </c>
      <c r="AH3" s="48" t="s">
        <v>68</v>
      </c>
      <c r="AI3" s="51">
        <f>11.4%+20%</f>
        <v>0.314</v>
      </c>
      <c r="AJ3" s="32">
        <f>IF(ISERROR(V3*AI3),"",V3*AI3)</f>
        <v>3.26</v>
      </c>
      <c r="AK3" s="33">
        <v>5.0000000000000001E-3</v>
      </c>
      <c r="AL3" s="32">
        <f t="shared" ref="AL3" si="5">IF(ISERROR(AX3*AK3),"",AX3*AK3)</f>
        <v>0.06</v>
      </c>
      <c r="AM3" s="33">
        <v>0.02</v>
      </c>
      <c r="AN3" s="32">
        <f t="shared" ref="AN3" si="6">IF(ISERROR(AX3*AM3),"",AX3*AM3)</f>
        <v>0.25</v>
      </c>
      <c r="AO3" s="1"/>
      <c r="AP3" s="33"/>
      <c r="AQ3" s="32">
        <f t="shared" ref="AQ3" si="7">IF(ISERROR(AX3*AP3),"",AX3*AP3)</f>
        <v>0</v>
      </c>
      <c r="AR3" s="9"/>
      <c r="AS3" s="33"/>
      <c r="AT3" s="32">
        <f t="shared" ref="AT3" si="8">IF(ISERROR(AX3*AS3),"",AX3*AS3)</f>
        <v>0</v>
      </c>
      <c r="AU3" s="32">
        <f t="shared" ref="AU3" si="9">IF(ISERROR(AL3+AN3+AQ3+AT3),"",AL3+AN3+AQ3+AT3)</f>
        <v>0.31</v>
      </c>
      <c r="AV3" s="61">
        <f t="shared" si="0"/>
        <v>10.69</v>
      </c>
      <c r="AW3" s="34">
        <f t="shared" ref="AW3" si="10">IF(ISERROR((AX3-AV3)/AX3),"",(AX3-AV3)/AX3)</f>
        <v>0.13089999999999999</v>
      </c>
      <c r="AX3" s="61">
        <v>12.3</v>
      </c>
      <c r="AY3" s="9"/>
      <c r="AZ3" s="9" t="s">
        <v>56</v>
      </c>
      <c r="BA3" s="10">
        <f>51942/2</f>
        <v>25971</v>
      </c>
      <c r="BB3" s="32">
        <f t="shared" ref="BB3" si="11">IF(ISERROR(AV3*BA3),"",AV3*BA3)</f>
        <v>277629.99</v>
      </c>
      <c r="BC3" s="32">
        <f t="shared" ref="BC3" si="12">IF(ISERROR(AX3*BA3),"",AX3*BA3)</f>
        <v>319443.3</v>
      </c>
      <c r="BD3" s="55">
        <f>BA2+BA3</f>
        <v>51942</v>
      </c>
      <c r="BE3" s="53">
        <f>BB2+BB3</f>
        <v>552923</v>
      </c>
      <c r="BF3" s="53">
        <f>BC2+BC3</f>
        <v>638887</v>
      </c>
      <c r="BG3" s="54">
        <f>(BF3-BE3)/BF3</f>
        <v>0.1346</v>
      </c>
    </row>
  </sheetData>
  <sheetProtection insertRows="0" deleteRows="0" sort="0"/>
  <protectedRanges>
    <protectedRange sqref="BA2:BA3 AZ1 AM1:AN1 L2:N239 P4:AU239 A2:J239 P2:AX3" name="Range1"/>
    <protectedRange sqref="K2:K246" name="Range1_1"/>
    <protectedRange sqref="AY2:AY241" name="Range1_2"/>
    <protectedRange sqref="O2:O241" name="Range1_3"/>
  </protectedRanges>
  <phoneticPr fontId="1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X2:X3</xm:sqref>
        </x14:dataValidation>
        <x14:dataValidation type="list" allowBlank="1" showInputMessage="1" showErrorMessage="1">
          <x14:formula1>
            <xm:f>#REF!</xm:f>
          </x14:formula1>
          <xm:sqref>R2:R3</xm:sqref>
        </x14:dataValidation>
        <x14:dataValidation type="list" allowBlank="1" showInputMessage="1" showErrorMessage="1">
          <x14:formula1>
            <xm:f>#REF!</xm:f>
          </x14:formula1>
          <xm:sqref>AZ2:AZ3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2026-01-09T03:29:23Z</dcterms:modified>
</cp:coreProperties>
</file>