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82A05BA4-633C-4F5E-A33B-F43F853354D3}" xr6:coauthVersionLast="47" xr6:coauthVersionMax="47" xr10:uidLastSave="{00000000-0000-0000-0000-000000000000}"/>
  <bookViews>
    <workbookView xWindow="-110" yWindow="-110" windowWidth="19420" windowHeight="11500" xr2:uid="{995D371E-CB81-4CA6-BC89-771EB05437F8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ssortedSKU_Range">[4]Mapping!$J$2:$J$3</definedName>
    <definedName name="Banner">'[2]Hardline Drop down'!$H$5:$H$8</definedName>
    <definedName name="BIG_IDEAS">'[3]x-Lists'!$AU$2:$AU$17</definedName>
    <definedName name="BULKPREPACKTYPE">'[3]x-Lists'!$H$2:$H$4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'[3]x-Lists'!$A$2:$A$9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ENERGY_EFFICIENT">'[3]x-Lists'!$AJ$2:$AJ$7</definedName>
    <definedName name="EVENT">'[3]x-Lists'!$AQ$2:$AQ$8</definedName>
    <definedName name="FABRIC_WEIGHT">'[3]x-Lists'!$AI$2:$AI$5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'[3]x-Lists'!$AR$2:$AR$7</definedName>
    <definedName name="foam">[5]Sheet1!$EC$2:$EC$3</definedName>
    <definedName name="FOBPORT">'[3]x-imports'!$C$2:$C$40</definedName>
    <definedName name="FREIGHT">'[3]x-Lists'!$I$2:$I$5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'[3]x-Lists'!$AD$2:$AD$5</definedName>
    <definedName name="HOLIDAY">'[3]x-Lists'!$AP$2:$AP$10</definedName>
    <definedName name="KD">[5]Sheet1!$DS$2:$DS$2</definedName>
    <definedName name="LicensedProduct_Range">[4]Mapping!$AF$2:$AF$3</definedName>
    <definedName name="LIFESTYLE">'[3]x-Lists'!$T$2:$T$5</definedName>
    <definedName name="LOCALIZATION__PRICEPOINT">'[3]x-Lists'!$Z$2:$Z$5</definedName>
    <definedName name="M">[5]Sheet1!$EA$2:$EA$3</definedName>
    <definedName name="MATERIAL">'[3]x-Lists'!$AE$2:$AE$83</definedName>
    <definedName name="Office">'[2]Hardline Drop down'!$C$5:$C$21</definedName>
    <definedName name="PACK">[5]Sheet1!$EE$2:$EE$3</definedName>
    <definedName name="PACK_SET">'[3]x-Lists'!$AO$2:$AO$34</definedName>
    <definedName name="PATTERN">'[3]x-Lists'!$AF$2:$AF$49</definedName>
    <definedName name="PAYMENTTERMS">'[3]x-imports'!$E$2:$E$3</definedName>
    <definedName name="PO_BUY_TYPE">'[3]x-Lists'!$W$2:$W$5</definedName>
    <definedName name="PORT_IFF">[7]a!$A$10:$B$35</definedName>
    <definedName name="POtype">#REF!</definedName>
    <definedName name="Preticketed_Range">[4]Mapping!$H$2:$H$3</definedName>
    <definedName name="ProductLine">'[2]Hardline Drop down'!#REF!</definedName>
    <definedName name="QUEUING">'[3]x-Lists'!$P$2</definedName>
    <definedName name="QUEUING_ITEMS">'[3]x-Lists'!$Y$2:$Y$50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'[3]x-Lists'!$E$2:$E$5</definedName>
    <definedName name="SEASON">'[3]x-Lists'!$L$2:$L$6</definedName>
    <definedName name="SellUnits_Range">[4]Mapping!$D$2:$D$53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[4]Mapping!$BF$2:$BF$3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TYPE">'[3]x-Lists'!$N$2:$N$8</definedName>
    <definedName name="TREATMENT">'[3]x-Lists'!$AT$2:$AT$28</definedName>
    <definedName name="UNIT">[5]Sheet1!$EF$2:$EF$3</definedName>
    <definedName name="Upload">'[2]Hardline Drop down'!$E$5</definedName>
    <definedName name="VendorType">'[2]Hardline Drop down'!$F$5:$F$8</definedName>
    <definedName name="WEB_SIZE_CHART">'[3]x-Lists'!$X$2:$X$46</definedName>
    <definedName name="wood">[5]Sheet1!$EG$2:$EG$3</definedName>
    <definedName name="YESNO">'[3]x-Lists'!$D$2:$D$3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" i="1" l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U3" i="1" l="1"/>
  <c r="AK4" i="1"/>
  <c r="AK3" i="1"/>
  <c r="AU4" i="1"/>
  <c r="AK2" i="1"/>
  <c r="AU2" i="1"/>
  <c r="AV3" i="1" l="1"/>
  <c r="BD3" i="1" s="1"/>
  <c r="AV4" i="1"/>
  <c r="AW4" i="1" s="1"/>
  <c r="AV2" i="1"/>
  <c r="BD2" i="1" s="1"/>
  <c r="AW3" i="1" l="1"/>
  <c r="BD4" i="1"/>
  <c r="A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EAE7A51-C351-43DB-900B-B7771BD8D1DD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EB7774B-84CE-4728-AE5A-7C8DA96775A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140026D-66E4-49FE-8AB9-F544FF54C5DE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B5A25485-AF2A-4DAC-9929-D818E815D5B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D7D7FC-AE75-4DC2-A9F8-0A2ADC1AFBDA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915B7C01-F2E1-4FA9-B88C-2F367FAA2B4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56ECC4AC-6852-435E-B5C4-4B420C78C586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75D5510E-E34F-45AA-B3CC-745BD674A586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AC32653A-5E72-40AE-893F-B5E660D70C2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CC337036-8BB6-4B5F-B380-A062AAB8706C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4B61BFC-AE72-4DDF-A34E-1EC6FD064531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68F01C0F-85CD-4EB3-BC78-9733F4EE377E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718D0447-D9E2-4049-8B12-83B08E3BF3C7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146705E7-A899-4B49-A5B8-754FB3DA938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0D094D3-2D89-4C34-9C55-10A4F76517A7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BE008DCD-8833-45E5-8838-50C29E1B4DD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EB40AC74-ECE6-4950-95BA-5FEF39B3B429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FB2DE98-2A69-4FAE-9C7A-05B9077C7CD9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A6D5907-A692-4AD4-A88B-80BC10D2E32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<sst xmlns="http://schemas.openxmlformats.org/spreadsheetml/2006/main" count="93" uniqueCount="73">
  <si>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</si>
  <si>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</si>
  <si>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</si>
  <si>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</si>
  <si>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</si>
  <si>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</si>
  <si>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</si>
  <si>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</si>
  <si>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</si>
  <si>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</si>
  <si>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</si>
  <si>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</si>
  <si>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</si>
  <si>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</si>
  <si>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</si>
  <si>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</si>
  <si>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</si>
  <si>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</si>
  <si>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</si>
  <si>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</si>
  <si>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</si>
  <si>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</si>
  <si>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</si>
  <si>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</si>
  <si>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</si>
  <si>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</si>
  <si>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</si>
  <si>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</si>
  <si>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</si>
  <si>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</si>
  <si>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</si>
  <si>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</si>
  <si>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</si>
  <si>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</si>
  <si>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</si>
  <si>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</si>
  <si>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</si>
  <si>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</si>
  <si>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</si>
  <si>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</si>
  <si>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</si>
  <si>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</si>
  <si>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</si>
  <si>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</si>
  <si>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</si>
  <si>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</si>
  <si>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</si>
  <si>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</si>
  <si>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</si>
  <si>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</si>
  <si>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</si>
  <si>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</si>
  <si>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</si>
  <si>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</si>
  <si>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</si>
  <si>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</si>
  <si>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</si>
  <si>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</si>
  <si>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Set</t>
  </si>
  <si>
    <t>Normal</t>
  </si>
  <si>
    <t>9404.40.9022</t>
    <phoneticPr fontId="3" type="noConversion"/>
  </si>
  <si>
    <t>100% Polyester 3pc Hanging Embroidery Quilt</t>
    <phoneticPr fontId="3" type="noConversion"/>
  </si>
  <si>
    <t>3pc Hanging Embroidery Quilt</t>
    <phoneticPr fontId="3" type="noConversion"/>
  </si>
  <si>
    <t>100% Polyester</t>
    <phoneticPr fontId="3" type="noConversion"/>
  </si>
  <si>
    <t>Pink</t>
    <phoneticPr fontId="3" type="noConversion"/>
  </si>
  <si>
    <t>Zoey</t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</si>
  <si>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print, embroidered with lace trim.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printed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3" type="noConversion"/>
  </si>
  <si>
    <t>Full/Queen: 86x86"/20x26+1/2"(2)</t>
    <phoneticPr fontId="3" type="noConversion"/>
  </si>
  <si>
    <t>RS14-8786</t>
    <phoneticPr fontId="3" type="noConversion"/>
  </si>
  <si>
    <t>King: 
102x86"/20x36+1/2"(2)</t>
    <phoneticPr fontId="3" type="noConversion"/>
  </si>
  <si>
    <t>RS14-8787</t>
  </si>
  <si>
    <t>Twin:                                                66x86"/20x26+1/2"(1)</t>
    <phoneticPr fontId="3" type="noConversion"/>
  </si>
  <si>
    <t>RS14-8788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</si>
</sst>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  <font>
      <sz val="12"/>
      <name val="宋体"/>
      <family val="3"/>
      <charset val="134"/>
    </font>
    <font>
      <b/>
      <sz val="9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>
      <alignment vertical="center"/>
    </xf>
    <xf numFmtId="44" fontId="1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6" borderId="3" xfId="2" applyNumberFormat="1" applyFont="1" applyFill="1" applyBorder="1" applyAlignment="1">
      <alignment wrapText="1"/>
    </xf>
    <xf numFmtId="177" fontId="8" fillId="6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77" fontId="13" fillId="6" borderId="3" xfId="7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9" borderId="3" xfId="0" applyFill="1" applyBorder="1" applyAlignment="1">
      <alignment wrapText="1"/>
    </xf>
    <xf numFmtId="0" fontId="0" fillId="9" borderId="3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2" fillId="9" borderId="3" xfId="0" applyFont="1" applyFill="1" applyBorder="1" applyAlignment="1">
      <alignment wrapText="1"/>
    </xf>
    <xf numFmtId="0" fontId="2" fillId="9" borderId="3" xfId="1" applyFill="1" applyBorder="1" applyAlignment="1">
      <alignment wrapText="1"/>
    </xf>
    <xf numFmtId="0" fontId="0" fillId="9" borderId="4" xfId="0" applyFill="1" applyBorder="1" applyAlignment="1">
      <alignment horizontal="center" wrapText="1"/>
    </xf>
  </cellXfs>
  <cellStyles count="9">
    <cellStyle name="Currency 2" xfId="3" xr:uid="{9B52EA76-AEB3-4488-9765-065222D7D2C3}"/>
    <cellStyle name="Currency 4 4" xfId="7" xr:uid="{061EC5C7-4148-43D9-AFD8-AD1DDE2691B1}"/>
    <cellStyle name="Normal 2" xfId="1" xr:uid="{743A1CDF-D9C3-4481-B741-1B905E421452}"/>
    <cellStyle name="Normal 2 18 2" xfId="2" xr:uid="{A569CA39-D384-4CC6-8E04-A1CDA897ABF3}"/>
    <cellStyle name="Percent 2" xfId="4" xr:uid="{2FE2D612-AA91-48F6-B24C-FC2AF329E0BD}"/>
    <cellStyle name="常规" xfId="0" builtinId="0"/>
    <cellStyle name="常规 12 2" xfId="8" xr:uid="{50987EF7-2A05-44FE-B090-3C7481E31589}"/>
    <cellStyle name="常规 2" xfId="5" xr:uid="{7733764E-244C-439E-B9DF-09AB631752FB}"/>
    <cellStyle name="常规 3" xfId="6" xr:uid="{2C59F997-7F50-45A8-BE75-70A744A21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%20(3).xlsx" TargetMode="External"/><Relationship Id="rId1" Type="http://schemas.openxmlformats.org/officeDocument/2006/relationships/externalLinkPath" Target="/Users/liujie/Downloads/Ross%20May%20POE%20Quilt%20commit-12.23.202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12.9 shuai quote -绣花"/>
      <sheetName val="Zoey"/>
      <sheetName val="ValueSelect"/>
      <sheetName val="Data"/>
    </sheetNames>
    <sheetDataSet>
      <sheetData sheetId="0"/>
      <sheetData sheetId="1"/>
      <sheetData sheetId="2"/>
      <sheetData sheetId="3"/>
      <sheetData sheetId="4">
        <row r="6">
          <cell r="H6">
            <v>71</v>
          </cell>
        </row>
        <row r="7">
          <cell r="H7">
            <v>95.4</v>
          </cell>
        </row>
        <row r="8">
          <cell r="H8">
            <v>107.2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67C2-7688-459A-9A4B-ADA85AFD71D0}">
  <dimension ref="A1:BF4"/>
  <sheetViews>
    <sheetView tabSelected="1" topLeftCell="F1" workbookViewId="0">
      <selection activeCell="L7" sqref="L7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19.26953125" style="1" customWidth="1"/>
    <col min="4" max="4" width="13" style="1" customWidth="1"/>
    <col min="5" max="7" width="12.7265625" style="1" customWidth="1"/>
    <col min="8" max="8" width="13.7265625" style="1" customWidth="1"/>
    <col min="9" max="9" width="17.54296875" style="1" customWidth="1"/>
    <col min="10" max="10" width="15.54296875" style="1" customWidth="1"/>
    <col min="11" max="11" width="19.1796875" style="1" customWidth="1"/>
    <col min="12" max="12" width="14.26953125" style="3" customWidth="1"/>
    <col min="13" max="13" width="17.1796875" style="1" customWidth="1"/>
    <col min="14" max="14" width="7.453125" style="1" customWidth="1"/>
    <col min="15" max="15" width="6.1796875" style="1" hidden="1" customWidth="1"/>
    <col min="16" max="17" width="13.4531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4" width="12.1796875" style="10" customWidth="1"/>
    <col min="55" max="55" width="12.1796875" style="6" customWidth="1"/>
    <col min="56" max="56" width="11.26953125" style="1" customWidth="1"/>
    <col min="57" max="57" width="15.7265625" style="1" customWidth="1"/>
    <col min="58" max="58" width="11.1796875" style="6" customWidth="1"/>
    <col min="59" max="59" width="15.26953125" style="1" customWidth="1"/>
    <col min="60" max="16384" width="9.1796875" style="1"/>
  </cols>
  <sheetData>
    <row r="1" spans="1:58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3" t="s">
        <v>54</v>
      </c>
      <c r="BD1" s="37" t="s">
        <v>55</v>
      </c>
      <c r="BE1" s="37" t="s">
        <v>56</v>
      </c>
      <c r="BF1" s="1"/>
    </row>
    <row r="2" spans="1:58" ht="44.25" customHeight="1" x14ac:dyDescent="0.35">
      <c r="A2" s="55"/>
      <c r="B2" s="56">
        <v>33</v>
      </c>
      <c r="C2" s="57"/>
      <c r="D2" s="55"/>
      <c r="E2" s="55"/>
      <c r="F2" s="55"/>
      <c r="G2" s="55" t="s">
        <v>57</v>
      </c>
      <c r="H2" s="58" t="s">
        <v>65</v>
      </c>
      <c r="I2" s="58" t="s">
        <v>61</v>
      </c>
      <c r="J2" s="58" t="s">
        <v>62</v>
      </c>
      <c r="K2" s="58" t="s">
        <v>66</v>
      </c>
      <c r="L2" s="59" t="s">
        <v>63</v>
      </c>
      <c r="M2" s="58" t="s">
        <v>67</v>
      </c>
      <c r="N2" s="58" t="s">
        <v>64</v>
      </c>
      <c r="O2" s="55"/>
      <c r="P2" s="55" t="s">
        <v>68</v>
      </c>
      <c r="Q2" s="55"/>
      <c r="R2" s="38" t="s">
        <v>58</v>
      </c>
      <c r="S2" s="41">
        <f>[1]Zoey!H7</f>
        <v>95.4</v>
      </c>
      <c r="T2" s="42">
        <v>7.95</v>
      </c>
      <c r="U2" s="43">
        <f t="shared" ref="U2:U4" si="0">IF(ISERROR(S2/T2),"",S2/T2)</f>
        <v>12</v>
      </c>
      <c r="V2" s="44">
        <v>12</v>
      </c>
      <c r="W2" s="11"/>
      <c r="X2" s="38" t="s">
        <v>59</v>
      </c>
      <c r="Y2" s="45">
        <v>44</v>
      </c>
      <c r="Z2" s="45">
        <v>41</v>
      </c>
      <c r="AA2" s="45">
        <v>28</v>
      </c>
      <c r="AB2" s="42">
        <v>5</v>
      </c>
      <c r="AC2" s="46">
        <v>2</v>
      </c>
      <c r="AD2" s="47">
        <f t="shared" ref="AD2:AD4" si="1">IF(Y2="","",Y2*Z2*AA2/1000000)</f>
        <v>5.0512000000000001E-2</v>
      </c>
      <c r="AE2" s="48">
        <f t="shared" ref="AE2:AE4" si="2">IF(AC2="","",65/AD2*AC2)</f>
        <v>2573.6458663287931</v>
      </c>
      <c r="AF2" s="38">
        <v>2250</v>
      </c>
      <c r="AG2" s="49">
        <f t="shared" ref="AG2:AG4" si="3">IF(ISERROR(AF2/AE2),"",AF2/AE2)</f>
        <v>0.8742461538461539</v>
      </c>
      <c r="AH2" s="40" t="s">
        <v>60</v>
      </c>
      <c r="AI2" s="50">
        <v>0.32800000000000001</v>
      </c>
      <c r="AJ2" s="49">
        <f t="shared" ref="AJ2:AJ4" si="4">IF(ISERROR(V2*AI2),"",V2*AI2)</f>
        <v>3.9359999999999999</v>
      </c>
      <c r="AK2" s="49">
        <f t="shared" ref="AK2:AK4" si="5">IF(ISERROR(V2+AG2+AJ2),"",V2+AG2+AJ2)</f>
        <v>16.810246153846155</v>
      </c>
      <c r="AL2" s="50">
        <v>0</v>
      </c>
      <c r="AM2" s="49">
        <f t="shared" ref="AM2:AM4" si="6">IF(ISERROR(AY2*AL2),"",AY2*AL2)</f>
        <v>0</v>
      </c>
      <c r="AN2" s="50">
        <v>0</v>
      </c>
      <c r="AO2" s="49">
        <f t="shared" ref="AO2:AO4" si="7">IF(ISERROR(AY2*AN2),"",AY2*AN2)</f>
        <v>0</v>
      </c>
      <c r="AP2" s="50">
        <v>0</v>
      </c>
      <c r="AQ2" s="49">
        <f t="shared" ref="AQ2:AQ4" si="8">IF(ISERROR(AY2*AP2),"",AY2*AP2)</f>
        <v>0</v>
      </c>
      <c r="AR2" s="38">
        <v>0</v>
      </c>
      <c r="AS2" s="50">
        <v>0</v>
      </c>
      <c r="AT2" s="49">
        <f t="shared" ref="AT2:AT4" si="9">IF(ISERROR(AY2*AS2),"",AY2*AS2)</f>
        <v>0</v>
      </c>
      <c r="AU2" s="49">
        <f t="shared" ref="AU2:AU4" si="10">IF(ISERROR(AM2+AO2+AQ2+AT2),"",AM2+AO2+AQ2+AT2)</f>
        <v>0</v>
      </c>
      <c r="AV2" s="49">
        <f t="shared" ref="AV2:AV4" si="11">IF(ISERROR(AK2+AU2),"",AK2+AU2)</f>
        <v>16.810246153846155</v>
      </c>
      <c r="AW2" s="51">
        <f t="shared" ref="AW2:AW4" si="12">IF(ISERROR((AY2-AV2)/AY2),"",(AY2-AV2)/AY2)</f>
        <v>0.11988240032219091</v>
      </c>
      <c r="AX2" s="49">
        <f t="shared" ref="AX2:AX4" si="13">IF(BA2="","",AZ2*(1-BA2))</f>
        <v>19.100000000000005</v>
      </c>
      <c r="AY2" s="53">
        <v>19.100000000000001</v>
      </c>
      <c r="AZ2" s="11">
        <v>34.99</v>
      </c>
      <c r="BA2" s="50">
        <f t="shared" ref="BA2:BA4" si="14">(AZ2-AY2)/AZ2</f>
        <v>0.4541297513575307</v>
      </c>
      <c r="BB2" s="52">
        <f t="shared" ref="BB2:BB4" si="15">IF(ISERROR((AZ2-AY2)/AZ2),"",(AZ2-AY2)/AZ2)</f>
        <v>0.4541297513575307</v>
      </c>
      <c r="BC2" s="54">
        <v>700</v>
      </c>
      <c r="BD2" s="49">
        <f t="shared" ref="BD2:BD4" si="16">IF(ISERROR(AV2*BC2),"",AV2*BC2)</f>
        <v>11767.172307692308</v>
      </c>
      <c r="BE2" s="49">
        <f t="shared" ref="BE2:BE4" si="17">IF(ISERROR(AY2*BC2),"",AY2*BC2)</f>
        <v>13370.000000000002</v>
      </c>
      <c r="BF2" s="1"/>
    </row>
    <row r="3" spans="1:58" ht="44.25" customHeight="1" x14ac:dyDescent="0.35">
      <c r="A3" s="55"/>
      <c r="B3" s="56">
        <v>34</v>
      </c>
      <c r="C3" s="60"/>
      <c r="D3" s="55"/>
      <c r="E3" s="55"/>
      <c r="F3" s="55"/>
      <c r="G3" s="55" t="s">
        <v>57</v>
      </c>
      <c r="H3" s="58" t="s">
        <v>65</v>
      </c>
      <c r="I3" s="58" t="s">
        <v>61</v>
      </c>
      <c r="J3" s="58" t="s">
        <v>62</v>
      </c>
      <c r="K3" s="58" t="s">
        <v>66</v>
      </c>
      <c r="L3" s="59" t="s">
        <v>63</v>
      </c>
      <c r="M3" s="58" t="s">
        <v>69</v>
      </c>
      <c r="N3" s="58" t="s">
        <v>64</v>
      </c>
      <c r="O3" s="55"/>
      <c r="P3" s="55" t="s">
        <v>70</v>
      </c>
      <c r="Q3" s="55"/>
      <c r="R3" s="38" t="s">
        <v>58</v>
      </c>
      <c r="S3" s="41">
        <f>[1]Zoey!H8</f>
        <v>107.2</v>
      </c>
      <c r="T3" s="42">
        <v>7.95</v>
      </c>
      <c r="U3" s="43">
        <f t="shared" si="0"/>
        <v>13.484276729559749</v>
      </c>
      <c r="V3" s="44">
        <v>13.48</v>
      </c>
      <c r="W3" s="11"/>
      <c r="X3" s="38" t="s">
        <v>59</v>
      </c>
      <c r="Y3" s="45">
        <v>44</v>
      </c>
      <c r="Z3" s="45">
        <v>41</v>
      </c>
      <c r="AA3" s="45">
        <v>30</v>
      </c>
      <c r="AB3" s="42">
        <v>5</v>
      </c>
      <c r="AC3" s="46">
        <v>2</v>
      </c>
      <c r="AD3" s="47">
        <f t="shared" si="1"/>
        <v>5.4120000000000001E-2</v>
      </c>
      <c r="AE3" s="48">
        <f t="shared" si="2"/>
        <v>2402.0694752402069</v>
      </c>
      <c r="AF3" s="38">
        <v>2250</v>
      </c>
      <c r="AG3" s="49">
        <f t="shared" si="3"/>
        <v>0.93669230769230771</v>
      </c>
      <c r="AH3" s="40" t="s">
        <v>60</v>
      </c>
      <c r="AI3" s="50">
        <v>0.32800000000000001</v>
      </c>
      <c r="AJ3" s="49">
        <f t="shared" si="4"/>
        <v>4.4214400000000005</v>
      </c>
      <c r="AK3" s="49">
        <f t="shared" si="5"/>
        <v>18.838132307692309</v>
      </c>
      <c r="AL3" s="50">
        <v>0</v>
      </c>
      <c r="AM3" s="49">
        <f t="shared" si="6"/>
        <v>0</v>
      </c>
      <c r="AN3" s="50">
        <v>0</v>
      </c>
      <c r="AO3" s="49">
        <f t="shared" si="7"/>
        <v>0</v>
      </c>
      <c r="AP3" s="50">
        <v>0</v>
      </c>
      <c r="AQ3" s="49">
        <f t="shared" si="8"/>
        <v>0</v>
      </c>
      <c r="AR3" s="38">
        <v>0</v>
      </c>
      <c r="AS3" s="50">
        <v>0</v>
      </c>
      <c r="AT3" s="49">
        <f t="shared" si="9"/>
        <v>0</v>
      </c>
      <c r="AU3" s="49">
        <f t="shared" si="10"/>
        <v>0</v>
      </c>
      <c r="AV3" s="49">
        <f t="shared" si="11"/>
        <v>18.838132307692309</v>
      </c>
      <c r="AW3" s="51">
        <f t="shared" si="12"/>
        <v>0.13981131015103607</v>
      </c>
      <c r="AX3" s="49">
        <f t="shared" si="13"/>
        <v>21.9</v>
      </c>
      <c r="AY3" s="53">
        <v>21.9</v>
      </c>
      <c r="AZ3" s="11">
        <v>39.99</v>
      </c>
      <c r="BA3" s="50">
        <f t="shared" si="14"/>
        <v>0.45236309077269321</v>
      </c>
      <c r="BB3" s="52">
        <f t="shared" si="15"/>
        <v>0.45236309077269321</v>
      </c>
      <c r="BC3" s="54">
        <v>600</v>
      </c>
      <c r="BD3" s="49">
        <f t="shared" si="16"/>
        <v>11302.879384615386</v>
      </c>
      <c r="BE3" s="49">
        <f t="shared" si="17"/>
        <v>13140</v>
      </c>
      <c r="BF3" s="1"/>
    </row>
    <row r="4" spans="1:58" ht="79.5" customHeight="1" x14ac:dyDescent="0.35">
      <c r="A4" s="38"/>
      <c r="B4" s="39">
        <v>43</v>
      </c>
      <c r="C4" s="55"/>
      <c r="D4" s="55"/>
      <c r="E4" s="55"/>
      <c r="F4" s="55"/>
      <c r="G4" s="55" t="s">
        <v>57</v>
      </c>
      <c r="H4" s="58" t="s">
        <v>65</v>
      </c>
      <c r="I4" s="58" t="s">
        <v>61</v>
      </c>
      <c r="J4" s="58" t="s">
        <v>62</v>
      </c>
      <c r="K4" s="58" t="s">
        <v>66</v>
      </c>
      <c r="L4" s="59" t="s">
        <v>63</v>
      </c>
      <c r="M4" s="58" t="s">
        <v>71</v>
      </c>
      <c r="N4" s="58" t="s">
        <v>64</v>
      </c>
      <c r="O4" s="55"/>
      <c r="P4" s="55" t="s">
        <v>72</v>
      </c>
      <c r="Q4" s="55"/>
      <c r="R4" s="38" t="s">
        <v>58</v>
      </c>
      <c r="S4" s="41">
        <f>[1]Zoey!H6</f>
        <v>71</v>
      </c>
      <c r="T4" s="42">
        <v>7.95</v>
      </c>
      <c r="U4" s="43">
        <f t="shared" si="0"/>
        <v>8.9308176100628938</v>
      </c>
      <c r="V4" s="44">
        <v>8.93</v>
      </c>
      <c r="W4" s="11"/>
      <c r="X4" s="38" t="s">
        <v>59</v>
      </c>
      <c r="Y4" s="45">
        <v>44</v>
      </c>
      <c r="Z4" s="45">
        <v>41</v>
      </c>
      <c r="AA4" s="45">
        <v>25</v>
      </c>
      <c r="AB4" s="42">
        <v>5</v>
      </c>
      <c r="AC4" s="46">
        <v>2</v>
      </c>
      <c r="AD4" s="47">
        <f t="shared" si="1"/>
        <v>4.5100000000000001E-2</v>
      </c>
      <c r="AE4" s="48">
        <f t="shared" si="2"/>
        <v>2882.4833702882484</v>
      </c>
      <c r="AF4" s="38">
        <v>2250</v>
      </c>
      <c r="AG4" s="49">
        <f t="shared" si="3"/>
        <v>0.78057692307692306</v>
      </c>
      <c r="AH4" s="40" t="s">
        <v>60</v>
      </c>
      <c r="AI4" s="50">
        <v>0.32800000000000001</v>
      </c>
      <c r="AJ4" s="49">
        <f t="shared" si="4"/>
        <v>2.9290400000000001</v>
      </c>
      <c r="AK4" s="49">
        <f t="shared" si="5"/>
        <v>12.639616923076924</v>
      </c>
      <c r="AL4" s="50">
        <v>0</v>
      </c>
      <c r="AM4" s="49">
        <f t="shared" si="6"/>
        <v>0</v>
      </c>
      <c r="AN4" s="50">
        <v>0</v>
      </c>
      <c r="AO4" s="49">
        <f t="shared" si="7"/>
        <v>0</v>
      </c>
      <c r="AP4" s="50">
        <v>0</v>
      </c>
      <c r="AQ4" s="49">
        <f t="shared" si="8"/>
        <v>0</v>
      </c>
      <c r="AR4" s="38">
        <v>0</v>
      </c>
      <c r="AS4" s="50">
        <v>0</v>
      </c>
      <c r="AT4" s="49">
        <f t="shared" si="9"/>
        <v>0</v>
      </c>
      <c r="AU4" s="49">
        <f t="shared" si="10"/>
        <v>0</v>
      </c>
      <c r="AV4" s="49">
        <f t="shared" si="11"/>
        <v>12.639616923076924</v>
      </c>
      <c r="AW4" s="51">
        <f t="shared" si="12"/>
        <v>0.12224882478632478</v>
      </c>
      <c r="AX4" s="49">
        <f t="shared" si="13"/>
        <v>14.4</v>
      </c>
      <c r="AY4" s="53">
        <v>14.4</v>
      </c>
      <c r="AZ4" s="11">
        <v>24.99</v>
      </c>
      <c r="BA4" s="50">
        <f t="shared" si="14"/>
        <v>0.42376950780312123</v>
      </c>
      <c r="BB4" s="52">
        <f t="shared" si="15"/>
        <v>0.42376950780312123</v>
      </c>
      <c r="BC4" s="54">
        <v>740</v>
      </c>
      <c r="BD4" s="49">
        <f t="shared" si="16"/>
        <v>9353.3165230769227</v>
      </c>
      <c r="BE4" s="49">
        <f t="shared" si="17"/>
        <v>10656</v>
      </c>
      <c r="BF4" s="1"/>
    </row>
  </sheetData>
  <sheetProtection insertRows="0" deleteRows="0" sort="0"/>
  <protectedRanges>
    <protectedRange sqref="Q2:AW4 B2:B4 M5:BC243 C2:K3 M2:O4 C4:K4 AZ2:BA4 BC2:BC4 B5:K243" name="Range1"/>
    <protectedRange sqref="AX2:AX4" name="Range1_1"/>
    <protectedRange sqref="BB2:BB4" name="Range1_2"/>
    <protectedRange sqref="P2:P3" name="Range1_57"/>
    <protectedRange sqref="P4" name="Range1_57_1"/>
  </protectedRanges>
  <mergeCells count="1">
    <mergeCell ref="C2:C3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2026-01-06T08:00:31Z</dcterms:created>
  <dcterms:modified xsi:type="dcterms:W3CDTF">2026-01-06T08:03:24Z</dcterms:modified>
</cp:coreProperties>
</file>