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5" i="1" l="1"/>
  <c r="AR5" i="1"/>
  <c r="AO5" i="1"/>
  <c r="AL5" i="1"/>
  <c r="AS5" i="1" s="1"/>
  <c r="AT5" i="1" s="1"/>
  <c r="AD5" i="1"/>
  <c r="AE5" i="1" s="1"/>
  <c r="AG5" i="1" s="1"/>
  <c r="V5" i="1"/>
  <c r="AJ5" i="1" s="1"/>
  <c r="AY4" i="1"/>
  <c r="AR4" i="1"/>
  <c r="AO4" i="1"/>
  <c r="AL4" i="1"/>
  <c r="AD4" i="1"/>
  <c r="AE4" i="1" s="1"/>
  <c r="AG4" i="1" s="1"/>
  <c r="V4" i="1"/>
  <c r="AY3" i="1"/>
  <c r="AR3" i="1"/>
  <c r="AO3" i="1"/>
  <c r="AL3" i="1"/>
  <c r="AD3" i="1"/>
  <c r="AE3" i="1" s="1"/>
  <c r="AG3" i="1" s="1"/>
  <c r="V3" i="1"/>
  <c r="AJ3" i="1" s="1"/>
  <c r="AY2" i="1"/>
  <c r="AR2" i="1"/>
  <c r="AO2" i="1"/>
  <c r="AL2" i="1"/>
  <c r="AD2" i="1"/>
  <c r="AE2" i="1" s="1"/>
  <c r="AG2" i="1" s="1"/>
  <c r="V2" i="1"/>
  <c r="AJ2" i="1" s="1"/>
  <c r="AS2" i="1" l="1"/>
  <c r="AT2" i="1" s="1"/>
  <c r="AS4" i="1"/>
  <c r="AS3" i="1"/>
  <c r="AT3" i="1" s="1"/>
  <c r="AX3" i="1" s="1"/>
  <c r="AT4" i="1"/>
  <c r="AX4" i="1" s="1"/>
  <c r="AU5" i="1"/>
  <c r="AX5" i="1"/>
  <c r="AU2" i="1"/>
  <c r="AX2" i="1"/>
  <c r="AU3" i="1"/>
  <c r="AJ4" i="1"/>
  <c r="AU4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<sst xmlns="http://schemas.openxmlformats.org/spreadsheetml/2006/main" count="107" uniqueCount="88">
  <si>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</si>
  <si>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</si>
  <si>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</si>
  <si>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</si>
  <si>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</si>
  <si>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</si>
  <si>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</si>
  <si>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</si>
  <si>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</si>
  <si>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</si>
  <si>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</si>
  <si>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</si>
  <si>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</si>
  <si>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Style#</t>
    <phoneticPr fontId="5" type="noConversion"/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</si>
  <si>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</si>
  <si>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</si>
  <si>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</si>
  <si>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</si>
  <si>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</si>
  <si>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</si>
  <si>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</si>
  <si>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</si>
  <si>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</si>
  <si>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</si>
  <si>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</si>
  <si>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</si>
  <si>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</si>
  <si>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</si>
  <si>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</si>
  <si>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</si>
  <si>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</si>
  <si>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</si>
  <si>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</si>
  <si>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</si>
  <si>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</si>
  <si>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</si>
  <si>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</si>
  <si>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</si>
  <si>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</si>
  <si>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</si>
  <si>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</si>
  <si>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</si>
  <si>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</si>
  <si>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</si>
  <si>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</si>
  <si>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</si>
  <si>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</si>
  <si>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</si>
  <si>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</si>
  <si>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</si>
  <si>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</si>
  <si>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Better Home and Gardens</t>
  </si>
  <si>
    <t>QUILT</t>
  </si>
  <si>
    <t>67% Cotton 33% Polyester Botanical Quilt</t>
    <phoneticPr fontId="5" type="noConversion"/>
  </si>
  <si>
    <t>Quilt</t>
    <phoneticPr fontId="5" type="noConversion"/>
  </si>
  <si>
    <t xml:space="preserve"> 67%cotton 33%polyester cover, 100%polyester yarn filling Inside. (Total fabric weight 490gsm)   </t>
    <phoneticPr fontId="5" type="noConversion"/>
  </si>
  <si>
    <t>Cotton/polyester</t>
    <phoneticPr fontId="5" type="noConversion"/>
  </si>
  <si>
    <t>Double/Queen : 90x92"(1)</t>
    <phoneticPr fontId="5" type="noConversion"/>
  </si>
  <si>
    <t>Violet</t>
    <phoneticPr fontId="5" type="noConversion"/>
  </si>
  <si>
    <t>BH5644409622-13</t>
    <phoneticPr fontId="5" type="noConversion"/>
  </si>
  <si>
    <t>WC14-1202</t>
    <phoneticPr fontId="9" type="noConversion"/>
  </si>
  <si>
    <t>022164677843</t>
    <phoneticPr fontId="5" type="noConversion"/>
  </si>
  <si>
    <t>Set</t>
  </si>
  <si>
    <t>Normal</t>
  </si>
  <si>
    <t>9404.90.1022</t>
    <phoneticPr fontId="5" type="noConversion"/>
  </si>
  <si>
    <t xml:space="preserve"> 67%cotton 33%polyester cover, 100%polyester yarn filling Inside. (Total fabric weight 490gsm)   </t>
    <phoneticPr fontId="5" type="noConversion"/>
  </si>
  <si>
    <t>King : 104x92"(1)</t>
  </si>
  <si>
    <t>Violet</t>
    <phoneticPr fontId="5" type="noConversion"/>
  </si>
  <si>
    <t>BH5644409622-14</t>
  </si>
  <si>
    <t>WC14-1203</t>
  </si>
  <si>
    <t>022164677850</t>
    <phoneticPr fontId="5" type="noConversion"/>
  </si>
  <si>
    <t>BED SKIRT&amp;SHAM</t>
  </si>
  <si>
    <t>67% Cotton 33% Polyester Botanical Sham</t>
    <phoneticPr fontId="5" type="noConversion"/>
  </si>
  <si>
    <t>Sham</t>
    <phoneticPr fontId="5" type="noConversion"/>
  </si>
  <si>
    <t xml:space="preserve">Face: 67%cotton 33%polyester cover, 100%polyester yarn filling Inside. Total fabric weight 490gsm  , Back: 85gsm 50% recycled polyester, 50% polyester microfiber solid </t>
    <phoneticPr fontId="5" type="noConversion"/>
  </si>
  <si>
    <t>Cotton/polyester</t>
    <phoneticPr fontId="5" type="noConversion"/>
  </si>
  <si>
    <t>Standard: 20x26"(2)</t>
  </si>
  <si>
    <t>BH5644409622-15</t>
    <phoneticPr fontId="5" type="noConversion"/>
  </si>
  <si>
    <t>WC11-1204</t>
    <phoneticPr fontId="5" type="noConversion"/>
  </si>
  <si>
    <t>022164677836</t>
    <phoneticPr fontId="5" type="noConversion"/>
  </si>
  <si>
    <t>Pair</t>
  </si>
  <si>
    <t>9404.90.1022</t>
    <phoneticPr fontId="5" type="noConversion"/>
  </si>
  <si>
    <t>Better Home and Gardens</t>
    <phoneticPr fontId="5" type="noConversion"/>
  </si>
  <si>
    <t>67% Cotton 33% Polyester Botanical Sham</t>
    <phoneticPr fontId="5" type="noConversion"/>
  </si>
  <si>
    <t>King : 20x36"(2)</t>
  </si>
  <si>
    <t>BH5644409622-16</t>
  </si>
  <si>
    <t>WC11-1205</t>
  </si>
  <si>
    <t>022164677829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</si>
</sst>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76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8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76" fontId="3" fillId="2" borderId="2" xfId="1" applyNumberFormat="1" applyFont="1" applyFill="1" applyBorder="1" applyAlignment="1">
      <alignment horizontal="center" wrapText="1"/>
    </xf>
    <xf numFmtId="177" fontId="3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3" fillId="6" borderId="1" xfId="1" applyNumberFormat="1" applyFont="1" applyFill="1" applyBorder="1" applyAlignment="1">
      <alignment horizontal="center" wrapText="1"/>
    </xf>
    <xf numFmtId="178" fontId="3" fillId="2" borderId="2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8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8" fontId="7" fillId="5" borderId="2" xfId="2" applyNumberFormat="1" applyFont="1" applyFill="1" applyBorder="1" applyAlignment="1">
      <alignment wrapText="1"/>
    </xf>
    <xf numFmtId="0" fontId="7" fillId="3" borderId="2" xfId="2" applyFont="1" applyFill="1" applyBorder="1" applyAlignment="1">
      <alignment wrapText="1"/>
    </xf>
    <xf numFmtId="178" fontId="8" fillId="3" borderId="1" xfId="2" applyNumberFormat="1" applyFont="1" applyFill="1" applyBorder="1" applyAlignment="1">
      <alignment wrapText="1"/>
    </xf>
    <xf numFmtId="178" fontId="3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0" applyFont="1" applyBorder="1" applyAlignment="1">
      <alignment wrapText="1"/>
    </xf>
    <xf numFmtId="180" fontId="6" fillId="0" borderId="2" xfId="0" applyNumberFormat="1" applyFont="1" applyFill="1" applyBorder="1"/>
    <xf numFmtId="0" fontId="1" fillId="0" borderId="2" xfId="1" quotePrefix="1" applyBorder="1" applyAlignment="1">
      <alignment wrapText="1"/>
    </xf>
    <xf numFmtId="176" fontId="1" fillId="0" borderId="2" xfId="1" applyNumberFormat="1" applyBorder="1" applyAlignment="1">
      <alignment wrapText="1"/>
    </xf>
    <xf numFmtId="177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9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0" fontId="0" fillId="0" borderId="2" xfId="0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mitment%20Sheet%20WMCA%20BHG%20Botanical%20Quilt%20202601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5"/>
  <sheetViews>
    <sheetView tabSelected="1" workbookViewId="0">
      <selection activeCell="M4" sqref="M4"/>
    </sheetView>
  </sheetViews>
  <sheetFormatPr defaultColWidth="9.140625" defaultRowHeight="15" x14ac:dyDescent="0.25"/>
  <cols>
    <col min="1" max="1" width="6.57031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5703125" style="2" customWidth="1"/>
    <col min="6" max="6" width="11.28515625" style="2" customWidth="1"/>
    <col min="7" max="7" width="7.5703125" style="2" customWidth="1"/>
    <col min="8" max="8" width="14.5703125" style="2" customWidth="1"/>
    <col min="9" max="9" width="7.42578125" style="2" customWidth="1"/>
    <col min="10" max="10" width="10.140625" style="2" customWidth="1"/>
    <col min="11" max="11" width="8.42578125" style="2" customWidth="1"/>
    <col min="12" max="12" width="9.7109375" style="3" customWidth="1"/>
    <col min="13" max="13" width="6.140625" style="2" customWidth="1"/>
    <col min="14" max="14" width="16.7109375" style="2" customWidth="1"/>
    <col min="15" max="15" width="11.28515625" style="2" customWidth="1"/>
    <col min="16" max="16" width="10.28515625" style="2" customWidth="1"/>
    <col min="17" max="17" width="17.85546875" style="2" customWidth="1"/>
    <col min="18" max="18" width="5.5703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7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10" customWidth="1"/>
    <col min="36" max="36" width="9" style="6" customWidth="1"/>
    <col min="37" max="37" width="7.85546875" style="10" customWidth="1"/>
    <col min="38" max="38" width="5.85546875" style="6" customWidth="1"/>
    <col min="39" max="39" width="9.5703125" style="2" customWidth="1"/>
    <col min="40" max="40" width="9.5703125" style="10" customWidth="1"/>
    <col min="41" max="41" width="10" style="6" customWidth="1"/>
    <col min="42" max="42" width="9.5703125" style="2" customWidth="1"/>
    <col min="43" max="43" width="9.5703125" style="10" customWidth="1"/>
    <col min="44" max="44" width="10" style="6" customWidth="1"/>
    <col min="45" max="45" width="9.5703125" style="6" customWidth="1"/>
    <col min="46" max="46" width="11.85546875" style="6" customWidth="1"/>
    <col min="47" max="47" width="7.140625" style="10" customWidth="1"/>
    <col min="48" max="48" width="7.85546875" style="6" customWidth="1"/>
    <col min="49" max="49" width="9.5703125" style="6" customWidth="1"/>
    <col min="50" max="50" width="9.140625" style="2" customWidth="1"/>
    <col min="51" max="52" width="9.140625" style="2"/>
    <col min="53" max="54" width="9.140625" style="6"/>
    <col min="55" max="16384" width="9.140625" style="2"/>
  </cols>
  <sheetData>
    <row r="1" spans="1:54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8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1" t="s">
        <v>36</v>
      </c>
      <c r="AL1" s="30" t="s">
        <v>37</v>
      </c>
      <c r="AM1" s="24" t="s">
        <v>38</v>
      </c>
      <c r="AN1" s="31" t="s">
        <v>39</v>
      </c>
      <c r="AO1" s="30" t="s">
        <v>40</v>
      </c>
      <c r="AP1" s="24" t="s">
        <v>41</v>
      </c>
      <c r="AQ1" s="31" t="s">
        <v>42</v>
      </c>
      <c r="AR1" s="30" t="s">
        <v>43</v>
      </c>
      <c r="AS1" s="30" t="s">
        <v>44</v>
      </c>
      <c r="AT1" s="33" t="s">
        <v>45</v>
      </c>
      <c r="AU1" s="33" t="s">
        <v>46</v>
      </c>
      <c r="AV1" s="34" t="s">
        <v>47</v>
      </c>
      <c r="AW1" s="13" t="s">
        <v>48</v>
      </c>
      <c r="AX1" s="35" t="s">
        <v>49</v>
      </c>
      <c r="AY1" s="35" t="s">
        <v>50</v>
      </c>
      <c r="BA1" s="2"/>
      <c r="BB1" s="2"/>
    </row>
    <row r="2" spans="1:54" ht="60" customHeight="1" x14ac:dyDescent="0.25">
      <c r="A2" s="36">
        <v>1</v>
      </c>
      <c r="B2" s="37"/>
      <c r="C2" s="37"/>
      <c r="D2" s="37" t="s">
        <v>51</v>
      </c>
      <c r="E2" s="37"/>
      <c r="F2" s="37" t="s">
        <v>52</v>
      </c>
      <c r="G2" s="37"/>
      <c r="H2" s="37" t="s">
        <v>53</v>
      </c>
      <c r="I2" s="37" t="s">
        <v>54</v>
      </c>
      <c r="J2" s="37" t="s">
        <v>55</v>
      </c>
      <c r="K2" s="37" t="s">
        <v>56</v>
      </c>
      <c r="L2" s="38" t="s">
        <v>57</v>
      </c>
      <c r="M2" s="37" t="s">
        <v>58</v>
      </c>
      <c r="N2" s="37" t="s">
        <v>59</v>
      </c>
      <c r="O2" s="37"/>
      <c r="P2" s="39" t="s">
        <v>60</v>
      </c>
      <c r="Q2" s="40" t="s">
        <v>61</v>
      </c>
      <c r="R2" s="37" t="s">
        <v>62</v>
      </c>
      <c r="S2" s="41"/>
      <c r="T2" s="42"/>
      <c r="U2" s="43">
        <v>16.93</v>
      </c>
      <c r="V2" s="44">
        <f t="shared" ref="V2:V5" si="0">U2</f>
        <v>16.93</v>
      </c>
      <c r="W2" s="12"/>
      <c r="X2" s="37" t="s">
        <v>63</v>
      </c>
      <c r="Y2" s="42">
        <v>40</v>
      </c>
      <c r="Z2" s="42">
        <v>38</v>
      </c>
      <c r="AA2" s="42">
        <v>42</v>
      </c>
      <c r="AB2" s="45">
        <v>10</v>
      </c>
      <c r="AC2" s="11">
        <v>2</v>
      </c>
      <c r="AD2" s="46">
        <f>IF(Y2="","",Y2*Z2*AA2/1000000)</f>
        <v>6.3839999999999994E-2</v>
      </c>
      <c r="AE2" s="47">
        <f>IF(AC2="","",65/AD2*AC2)</f>
        <v>2036.3408521303261</v>
      </c>
      <c r="AF2" s="37">
        <v>3500</v>
      </c>
      <c r="AG2" s="48">
        <f>IF(ISERROR(AF2/AE2),"",AF2/AE2)</f>
        <v>1.7187692307692306</v>
      </c>
      <c r="AH2" s="37" t="s">
        <v>64</v>
      </c>
      <c r="AI2" s="49">
        <v>0.14000000000000001</v>
      </c>
      <c r="AJ2" s="48">
        <f>IF(ISERROR(V2*AI2),"",V2*AI2)</f>
        <v>2.3702000000000001</v>
      </c>
      <c r="AK2" s="49">
        <v>1.4999999999999999E-2</v>
      </c>
      <c r="AL2" s="48">
        <f t="shared" ref="AL2:AL5" si="1">IF(ISERROR(AV2*AK2),"",AV2*AK2)</f>
        <v>0.30839999999999995</v>
      </c>
      <c r="AM2" s="37">
        <v>0</v>
      </c>
      <c r="AN2" s="49">
        <v>0</v>
      </c>
      <c r="AO2" s="48">
        <f>IF(ISERROR(AV2*AN2),"",AV2*AN2)</f>
        <v>0</v>
      </c>
      <c r="AP2" s="37">
        <v>0</v>
      </c>
      <c r="AQ2" s="49">
        <v>0</v>
      </c>
      <c r="AR2" s="48">
        <f>IF(ISERROR(AV2*AQ2),"",AV2*AQ2)</f>
        <v>0</v>
      </c>
      <c r="AS2" s="48">
        <f>IF(ISERROR(AL2+AO2+AR2),"",AL2+AO2+AR2)</f>
        <v>0.30839999999999995</v>
      </c>
      <c r="AT2" s="48">
        <f t="shared" ref="AT2:AT5" si="2">IF(ISERROR(V2+AS2),"",V2+AS2)</f>
        <v>17.238399999999999</v>
      </c>
      <c r="AU2" s="50">
        <f>IF(ISERROR((AV2-AT2)/AV2),"",(AV2-AT2)/AV2)</f>
        <v>0.16155642023346306</v>
      </c>
      <c r="AV2" s="12">
        <v>20.56</v>
      </c>
      <c r="AW2" s="11"/>
      <c r="AX2" s="48">
        <f t="shared" ref="AX2:AX5" si="3">IF(ISERROR(AT2*AW2),"",AT2*AW2)</f>
        <v>0</v>
      </c>
      <c r="AY2" s="48">
        <f t="shared" ref="AY2:AY5" si="4">IF(ISERROR(AV2*AW2),"",AV2*AW2)</f>
        <v>0</v>
      </c>
      <c r="BA2" s="2"/>
      <c r="BB2" s="2"/>
    </row>
    <row r="3" spans="1:54" ht="60" customHeight="1" x14ac:dyDescent="0.25">
      <c r="A3" s="36">
        <v>2</v>
      </c>
      <c r="B3" s="37"/>
      <c r="C3" s="37"/>
      <c r="D3" s="37" t="s">
        <v>51</v>
      </c>
      <c r="E3" s="37"/>
      <c r="F3" s="37" t="s">
        <v>52</v>
      </c>
      <c r="G3" s="37"/>
      <c r="H3" s="37" t="s">
        <v>53</v>
      </c>
      <c r="I3" s="37" t="s">
        <v>54</v>
      </c>
      <c r="J3" s="37" t="s">
        <v>65</v>
      </c>
      <c r="K3" s="37" t="s">
        <v>56</v>
      </c>
      <c r="L3" s="51" t="s">
        <v>66</v>
      </c>
      <c r="M3" s="37" t="s">
        <v>67</v>
      </c>
      <c r="N3" s="37" t="s">
        <v>68</v>
      </c>
      <c r="O3" s="37"/>
      <c r="P3" s="39" t="s">
        <v>69</v>
      </c>
      <c r="Q3" s="40" t="s">
        <v>70</v>
      </c>
      <c r="R3" s="37" t="s">
        <v>62</v>
      </c>
      <c r="S3" s="41"/>
      <c r="T3" s="42"/>
      <c r="U3" s="43">
        <v>19.38</v>
      </c>
      <c r="V3" s="44">
        <f t="shared" si="0"/>
        <v>19.38</v>
      </c>
      <c r="W3" s="12"/>
      <c r="X3" s="37" t="s">
        <v>63</v>
      </c>
      <c r="Y3" s="42">
        <v>40</v>
      </c>
      <c r="Z3" s="42">
        <v>38</v>
      </c>
      <c r="AA3" s="42">
        <v>50</v>
      </c>
      <c r="AB3" s="45">
        <v>10</v>
      </c>
      <c r="AC3" s="11">
        <v>2</v>
      </c>
      <c r="AD3" s="46">
        <f t="shared" ref="AD3:AD4" si="5">IF(Y3="","",Y3*Z3*AA3/1000000)</f>
        <v>7.5999999999999998E-2</v>
      </c>
      <c r="AE3" s="47">
        <f t="shared" ref="AE3:AE4" si="6">IF(AC3="","",65/AD3*AC3)</f>
        <v>1710.5263157894738</v>
      </c>
      <c r="AF3" s="37">
        <v>3500</v>
      </c>
      <c r="AG3" s="48">
        <f t="shared" ref="AG3:AG4" si="7">IF(ISERROR(AF3/AE3),"",AF3/AE3)</f>
        <v>2.046153846153846</v>
      </c>
      <c r="AH3" s="37" t="s">
        <v>64</v>
      </c>
      <c r="AI3" s="49">
        <v>0.14000000000000001</v>
      </c>
      <c r="AJ3" s="48">
        <f>IF(ISERROR(V3*AI3),"",V3*AI3)</f>
        <v>2.7132000000000001</v>
      </c>
      <c r="AK3" s="49">
        <v>1.4999999999999999E-2</v>
      </c>
      <c r="AL3" s="48">
        <f t="shared" si="1"/>
        <v>0.36899999999999999</v>
      </c>
      <c r="AM3" s="37">
        <v>0</v>
      </c>
      <c r="AN3" s="49">
        <v>0</v>
      </c>
      <c r="AO3" s="48">
        <f t="shared" ref="AO3:AO4" si="8">IF(ISERROR(AV3*AN3),"",AV3*AN3)</f>
        <v>0</v>
      </c>
      <c r="AP3" s="37">
        <v>0</v>
      </c>
      <c r="AQ3" s="49">
        <v>0</v>
      </c>
      <c r="AR3" s="48">
        <f t="shared" ref="AR3:AR4" si="9">IF(ISERROR(AV3*AQ3),"",AV3*AQ3)</f>
        <v>0</v>
      </c>
      <c r="AS3" s="48">
        <f t="shared" ref="AS3:AS4" si="10">IF(ISERROR(AL3+AO3+AR3),"",AL3+AO3+AR3)</f>
        <v>0.36899999999999999</v>
      </c>
      <c r="AT3" s="48">
        <f t="shared" si="2"/>
        <v>19.748999999999999</v>
      </c>
      <c r="AU3" s="50">
        <f t="shared" ref="AU3:AU4" si="11">IF(ISERROR((AV3-AT3)/AV3),"",(AV3-AT3)/AV3)</f>
        <v>0.1971951219512196</v>
      </c>
      <c r="AV3" s="12">
        <v>24.6</v>
      </c>
      <c r="AW3" s="11"/>
      <c r="AX3" s="48">
        <f t="shared" si="3"/>
        <v>0</v>
      </c>
      <c r="AY3" s="48">
        <f t="shared" si="4"/>
        <v>0</v>
      </c>
      <c r="BA3" s="2"/>
      <c r="BB3" s="2"/>
    </row>
    <row r="4" spans="1:54" ht="60" customHeight="1" x14ac:dyDescent="0.25">
      <c r="A4" s="36">
        <v>3</v>
      </c>
      <c r="B4" s="37"/>
      <c r="C4" s="37"/>
      <c r="D4" s="37" t="s">
        <v>51</v>
      </c>
      <c r="E4" s="37"/>
      <c r="F4" s="37" t="s">
        <v>71</v>
      </c>
      <c r="G4" s="37"/>
      <c r="H4" s="37" t="s">
        <v>72</v>
      </c>
      <c r="I4" s="37" t="s">
        <v>73</v>
      </c>
      <c r="J4" s="37" t="s">
        <v>74</v>
      </c>
      <c r="K4" s="37" t="s">
        <v>75</v>
      </c>
      <c r="L4" s="51" t="s">
        <v>76</v>
      </c>
      <c r="M4" s="37" t="s">
        <v>58</v>
      </c>
      <c r="N4" s="37" t="s">
        <v>77</v>
      </c>
      <c r="O4" s="37"/>
      <c r="P4" s="39" t="s">
        <v>78</v>
      </c>
      <c r="Q4" s="40" t="s">
        <v>79</v>
      </c>
      <c r="R4" s="37" t="s">
        <v>80</v>
      </c>
      <c r="S4" s="41"/>
      <c r="T4" s="42"/>
      <c r="U4" s="43">
        <v>3.73</v>
      </c>
      <c r="V4" s="44">
        <f t="shared" si="0"/>
        <v>3.73</v>
      </c>
      <c r="W4" s="12"/>
      <c r="X4" s="37" t="s">
        <v>63</v>
      </c>
      <c r="Y4" s="42">
        <v>31</v>
      </c>
      <c r="Z4" s="42">
        <v>21</v>
      </c>
      <c r="AA4" s="42">
        <v>23</v>
      </c>
      <c r="AB4" s="45">
        <v>10</v>
      </c>
      <c r="AC4" s="11">
        <v>2</v>
      </c>
      <c r="AD4" s="46">
        <f t="shared" si="5"/>
        <v>1.4973E-2</v>
      </c>
      <c r="AE4" s="47">
        <f t="shared" si="6"/>
        <v>8682.294797301809</v>
      </c>
      <c r="AF4" s="37"/>
      <c r="AG4" s="48">
        <f t="shared" si="7"/>
        <v>0</v>
      </c>
      <c r="AH4" s="37" t="s">
        <v>81</v>
      </c>
      <c r="AI4" s="49">
        <v>0.14000000000000001</v>
      </c>
      <c r="AJ4" s="48">
        <f t="shared" ref="AJ4" si="12">IF(ISERROR(V4*AI4),"",V4*AI4)</f>
        <v>0.5222</v>
      </c>
      <c r="AK4" s="49">
        <v>1.4999999999999999E-2</v>
      </c>
      <c r="AL4" s="48">
        <f t="shared" si="1"/>
        <v>9.1649999999999995E-2</v>
      </c>
      <c r="AM4" s="37">
        <v>0</v>
      </c>
      <c r="AN4" s="49">
        <v>0</v>
      </c>
      <c r="AO4" s="48">
        <f t="shared" si="8"/>
        <v>0</v>
      </c>
      <c r="AP4" s="37">
        <v>0</v>
      </c>
      <c r="AQ4" s="49">
        <v>0</v>
      </c>
      <c r="AR4" s="48">
        <f t="shared" si="9"/>
        <v>0</v>
      </c>
      <c r="AS4" s="48">
        <f t="shared" si="10"/>
        <v>9.1649999999999995E-2</v>
      </c>
      <c r="AT4" s="48">
        <f t="shared" si="2"/>
        <v>3.82165</v>
      </c>
      <c r="AU4" s="50">
        <f t="shared" si="11"/>
        <v>0.37452536824877253</v>
      </c>
      <c r="AV4" s="12">
        <v>6.11</v>
      </c>
      <c r="AW4" s="11"/>
      <c r="AX4" s="48">
        <f t="shared" si="3"/>
        <v>0</v>
      </c>
      <c r="AY4" s="48">
        <f t="shared" si="4"/>
        <v>0</v>
      </c>
      <c r="BA4" s="2"/>
      <c r="BB4" s="2"/>
    </row>
    <row r="5" spans="1:54" ht="60" customHeight="1" x14ac:dyDescent="0.25">
      <c r="A5" s="36">
        <v>4</v>
      </c>
      <c r="B5" s="37"/>
      <c r="C5" s="37"/>
      <c r="D5" s="37" t="s">
        <v>82</v>
      </c>
      <c r="E5" s="37"/>
      <c r="F5" s="37" t="s">
        <v>71</v>
      </c>
      <c r="G5" s="37"/>
      <c r="H5" s="37" t="s">
        <v>83</v>
      </c>
      <c r="I5" s="37" t="s">
        <v>73</v>
      </c>
      <c r="J5" s="37" t="s">
        <v>74</v>
      </c>
      <c r="K5" s="37" t="s">
        <v>56</v>
      </c>
      <c r="L5" s="51" t="s">
        <v>84</v>
      </c>
      <c r="M5" s="37" t="s">
        <v>58</v>
      </c>
      <c r="N5" s="37" t="s">
        <v>85</v>
      </c>
      <c r="O5" s="37"/>
      <c r="P5" s="39" t="s">
        <v>86</v>
      </c>
      <c r="Q5" s="40" t="s">
        <v>87</v>
      </c>
      <c r="R5" s="37" t="s">
        <v>80</v>
      </c>
      <c r="S5" s="41"/>
      <c r="T5" s="42"/>
      <c r="U5" s="43">
        <v>4.7</v>
      </c>
      <c r="V5" s="44">
        <f t="shared" si="0"/>
        <v>4.7</v>
      </c>
      <c r="W5" s="12"/>
      <c r="X5" s="37" t="s">
        <v>63</v>
      </c>
      <c r="Y5" s="42">
        <v>31</v>
      </c>
      <c r="Z5" s="42">
        <v>21</v>
      </c>
      <c r="AA5" s="42">
        <v>28</v>
      </c>
      <c r="AB5" s="45">
        <v>10</v>
      </c>
      <c r="AC5" s="11">
        <v>2</v>
      </c>
      <c r="AD5" s="46">
        <f>IF(Y5="","",Y5*Z5*AA5/1000000)</f>
        <v>1.8228000000000001E-2</v>
      </c>
      <c r="AE5" s="47">
        <f>IF(AC5="","",65/AD5*AC5)</f>
        <v>7131.8850120693432</v>
      </c>
      <c r="AF5" s="37">
        <v>3500</v>
      </c>
      <c r="AG5" s="48">
        <f>IF(ISERROR(AF5/AE5),"",AF5/AE5)</f>
        <v>0.49075384615384621</v>
      </c>
      <c r="AH5" s="37" t="s">
        <v>81</v>
      </c>
      <c r="AI5" s="49">
        <v>0.14000000000000001</v>
      </c>
      <c r="AJ5" s="48">
        <f>IF(ISERROR(V5*AI5),"",V5*AI5)</f>
        <v>0.65800000000000014</v>
      </c>
      <c r="AK5" s="49">
        <v>1.4999999999999999E-2</v>
      </c>
      <c r="AL5" s="48">
        <f t="shared" si="1"/>
        <v>0.10979999999999999</v>
      </c>
      <c r="AM5" s="37">
        <v>0</v>
      </c>
      <c r="AN5" s="49">
        <v>0</v>
      </c>
      <c r="AO5" s="48">
        <f>IF(ISERROR(AV5*AN5),"",AV5*AN5)</f>
        <v>0</v>
      </c>
      <c r="AP5" s="37">
        <v>0</v>
      </c>
      <c r="AQ5" s="49">
        <v>0</v>
      </c>
      <c r="AR5" s="48">
        <f>IF(ISERROR(AV5*AQ5),"",AV5*AQ5)</f>
        <v>0</v>
      </c>
      <c r="AS5" s="48">
        <f>IF(ISERROR(AL5+AO5+AR5),"",AL5+AO5+AR5)</f>
        <v>0.10979999999999999</v>
      </c>
      <c r="AT5" s="48">
        <f t="shared" si="2"/>
        <v>4.8098000000000001</v>
      </c>
      <c r="AU5" s="50">
        <f>IF(ISERROR((AV5-AT5)/AV5),"",(AV5-AT5)/AV5)</f>
        <v>0.34292349726775956</v>
      </c>
      <c r="AV5" s="12">
        <v>7.32</v>
      </c>
      <c r="AW5" s="11"/>
      <c r="AX5" s="48">
        <f t="shared" si="3"/>
        <v>0</v>
      </c>
      <c r="AY5" s="48">
        <f t="shared" si="4"/>
        <v>0</v>
      </c>
      <c r="BA5" s="2"/>
      <c r="BB5" s="2"/>
    </row>
  </sheetData>
  <sheetProtection insertRows="0" deleteRows="0" sort="0"/>
  <protectedRanges>
    <protectedRange sqref="M2:O5 Q2:AW5 A2:J243 M6:AW243" name="Range1"/>
    <protectedRange sqref="K2:K248" name="Range1_1"/>
    <protectedRange sqref="L2:L243" name="Range1_2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R2:R5</xm:sqref>
        </x14:dataValidation>
        <x14:dataValidation type="list" allowBlank="1" showInputMessage="1" showErrorMessage="1">
          <x14:formula1>
            <xm:f>[1]Data!#REF!</xm:f>
          </x14:formula1>
          <xm:sqref>X2:X5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2026-01-20T02:44:41Z</dcterms:created>
  <dcterms:modified xsi:type="dcterms:W3CDTF">2026-01-20T02:45:12Z</dcterms:modified>
</cp:coreProperties>
</file>