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34EFF3B7-EC4E-40D6-B775-47D44C445F0A}" xr6:coauthVersionLast="47" xr6:coauthVersionMax="47" xr10:uidLastSave="{00000000-0000-0000-0000-000000000000}"/>
  <bookViews>
    <workbookView xWindow="-120" yWindow="-120" windowWidth="29040" windowHeight="15840" tabRatio="759" xr2:uid="{00000000-000D-0000-FFFF-FFFF00000000}"/>
  </bookViews>
  <sheets>
    <sheet name="Item" sheetId="5" r:id="rId1"/>
  </sheets>
  <externalReferences>
    <externalReference r:id="rId2"/>
  </externalReferences>
  <definedNames>
    <definedName name="PORT_IFF">[1]a!$A$10:$B$35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5" i="5" l="1"/>
  <c r="AX5" i="5"/>
  <c r="AU5" i="5"/>
  <c r="AR5" i="5"/>
  <c r="AP5" i="5"/>
  <c r="AN5" i="5"/>
  <c r="AL5" i="5"/>
  <c r="AI5" i="5"/>
  <c r="AB5" i="5"/>
  <c r="AD5" i="5" s="1"/>
  <c r="AF5" i="5" s="1"/>
  <c r="BF4" i="5"/>
  <c r="AX4" i="5"/>
  <c r="AU4" i="5"/>
  <c r="AR4" i="5"/>
  <c r="AP4" i="5"/>
  <c r="AN4" i="5"/>
  <c r="AL4" i="5"/>
  <c r="AI4" i="5"/>
  <c r="AB4" i="5"/>
  <c r="AD4" i="5" s="1"/>
  <c r="AF4" i="5" s="1"/>
  <c r="AJ4" i="5" s="1"/>
  <c r="AU2" i="5"/>
  <c r="AX3" i="5"/>
  <c r="AX2" i="5"/>
  <c r="AU3" i="5"/>
  <c r="AJ5" i="5" l="1"/>
  <c r="AY5" i="5"/>
  <c r="AZ5" i="5" s="1"/>
  <c r="BA5" i="5" s="1"/>
  <c r="AY4" i="5"/>
  <c r="AZ4" i="5" s="1"/>
  <c r="BE4" i="5" s="1"/>
  <c r="BE5" i="5"/>
  <c r="AR3" i="5"/>
  <c r="AR2" i="5"/>
  <c r="AI3" i="5"/>
  <c r="AI2" i="5"/>
  <c r="BF3" i="5"/>
  <c r="AP3" i="5"/>
  <c r="AN3" i="5"/>
  <c r="AL3" i="5"/>
  <c r="AB3" i="5"/>
  <c r="AD3" i="5" s="1"/>
  <c r="AF3" i="5" s="1"/>
  <c r="BF2" i="5"/>
  <c r="AP2" i="5"/>
  <c r="AN2" i="5"/>
  <c r="AL2" i="5"/>
  <c r="AB2" i="5"/>
  <c r="BA4" i="5" l="1"/>
  <c r="AD2" i="5"/>
  <c r="AF2" i="5" s="1"/>
  <c r="AJ2" i="5" s="1"/>
  <c r="AY2" i="5"/>
  <c r="AZ2" i="5" s="1"/>
  <c r="AY3" i="5"/>
  <c r="AZ3" i="5" s="1"/>
  <c r="AJ3" i="5"/>
  <c r="BE3" i="5" l="1"/>
  <c r="BE2" i="5"/>
  <c r="BA3" i="5" l="1"/>
  <c r="BA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E29836-2CEC-4E14-98F0-97403CBAC5B6}">
      <text>
        <r>
          <rPr>
            <sz val="11"/>
            <rFont val="Calibri"/>
            <family val="2"/>
          </rPr>
          <t>[JLA DI Price]*[DA %]</t>
        </r>
      </text>
    </comment>
    <comment ref="AN1" authorId="0" shapeId="0" xr:uid="{432D660A-4B6A-40D5-9357-36FC52DE7BD5}">
      <text>
        <r>
          <rPr>
            <sz val="11"/>
            <rFont val="Calibri"/>
            <family val="2"/>
          </rPr>
          <t>[JLA DI Price]*[Warehouse Charge %]</t>
        </r>
      </text>
    </comment>
    <comment ref="AP1" authorId="0" shapeId="0" xr:uid="{B7979F8D-5AA0-4620-AC90-7A7894B95D3D}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B6475747-7BC5-4799-BC87-B338812A68A7}">
      <text>
        <r>
          <rPr>
            <sz val="11"/>
            <rFont val="Calibri"/>
            <family val="2"/>
          </rPr>
          <t>[JLA DI Price]*[Load 2 %]</t>
        </r>
      </text>
    </comment>
    <comment ref="AX1" authorId="0" shapeId="0" xr:uid="{0D6FBFF3-094E-4776-B728-E0B18E1FF447}">
      <text>
        <r>
          <rPr>
            <sz val="11"/>
            <rFont val="Calibri"/>
            <family val="2"/>
          </rPr>
          <t>[JLA DI Price]*[Load 3 %]</t>
        </r>
      </text>
    </comment>
    <comment ref="AY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Z1" authorId="0" shapeId="0" xr:uid="{E4C7AF63-9A24-42EC-9DE5-70287BD58F64}">
      <text>
        <r>
          <rPr>
            <sz val="11"/>
            <rFont val="Calibri"/>
            <family val="2"/>
          </rPr>
          <t>[FOB Cost $]+[Total Load $]</t>
        </r>
      </text>
    </comment>
    <comment ref="BA1" authorId="0" shapeId="0" xr:uid="{4A0A7424-BF21-429A-BC98-28F493F28EBA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E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<sst xmlns="http://schemas.openxmlformats.org/spreadsheetml/2006/main" count="98" uniqueCount="74">
  <si>
    <t>Brand</t>
  </si>
  <si>
    <t>Package Type</t>
  </si>
  <si>
    <t>Licensor</t>
  </si>
  <si>
    <t>Normal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</si>
  <si>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</si>
  <si>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</si>
  <si>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</si>
  <si>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</si>
  <si>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</si>
  <si>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</si>
  <si>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</si>
  <si>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</si>
  <si>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</si>
  <si>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</si>
  <si>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</si>
  <si>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</si>
  <si>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</si>
  <si>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</si>
  <si>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</si>
  <si>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</si>
  <si>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</si>
  <si>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</si>
  <si>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</si>
  <si>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</si>
  <si>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</si>
  <si>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</si>
  <si>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</si>
  <si>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</si>
  <si>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</si>
  <si>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</si>
  <si>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</si>
  <si>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</si>
  <si>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</si>
  <si>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</si>
  <si>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</si>
  <si>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</si>
  <si>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</si>
  <si>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</si>
  <si>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</si>
  <si>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</si>
  <si>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</si>
  <si>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</si>
  <si>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Total Quantity</t>
  </si>
  <si>
    <t>Total Cost</t>
  </si>
  <si>
    <t>Total Sales</t>
  </si>
  <si>
    <t xml:space="preserve">	UCCPM Price</t>
  </si>
  <si>
    <t>DI Cost with Load $</t>
  </si>
  <si>
    <t>JLA DI Price</t>
  </si>
  <si>
    <t>JLA DI MU%</t>
  </si>
  <si>
    <t>100% Polyester</t>
  </si>
  <si>
    <t>6302.22.2020</t>
  </si>
  <si>
    <t>Load 3</t>
  </si>
  <si>
    <t>Load 3 %</t>
  </si>
  <si>
    <t>Load 3 $</t>
  </si>
  <si>
    <t>Load 2</t>
  </si>
  <si>
    <t>Load 2 %</t>
  </si>
  <si>
    <t>Load 2 $</t>
  </si>
  <si>
    <t>SHEET/SHEET SET</t>
  </si>
  <si>
    <t>Customer Item#</t>
  </si>
  <si>
    <t>Container #</t>
  </si>
  <si>
    <t>Material-Short</t>
  </si>
  <si>
    <t>Additional Customer Item#</t>
  </si>
  <si>
    <t>Additional Customer Price</t>
  </si>
  <si>
    <t>TWIN:  66x96"/20x30"(1)/39x76"+9"</t>
  </si>
  <si>
    <t>75gsm Microfiber Print Sheets, 4" hem, self fabric bag packaging, 2 sets per PE bag.</t>
    <phoneticPr fontId="8" type="noConversion"/>
  </si>
  <si>
    <t>75gsm Microfiber Print Sheets</t>
  </si>
  <si>
    <t>Sun</t>
    <phoneticPr fontId="8" type="noConversion"/>
  </si>
  <si>
    <t>Butterfly</t>
    <phoneticPr fontId="8" type="noConversion"/>
  </si>
  <si>
    <t>Dino Sports</t>
    <phoneticPr fontId="8" type="noConversion"/>
  </si>
  <si>
    <t>Animals Cars</t>
    <phoneticPr fontId="8" type="noConversion"/>
  </si>
  <si>
    <t>DG20-431</t>
    <phoneticPr fontId="8" type="noConversion"/>
  </si>
  <si>
    <t>DG20-432</t>
  </si>
  <si>
    <t>DG20-433</t>
  </si>
  <si>
    <t>DG20-434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</si>
</sst>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0.000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color indexed="8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9" fontId="3" fillId="0" borderId="0"/>
    <xf numFmtId="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9" fontId="3" fillId="0" borderId="0"/>
    <xf numFmtId="0" fontId="3" fillId="0" borderId="0"/>
    <xf numFmtId="176" fontId="7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3" fillId="0" borderId="0"/>
    <xf numFmtId="179" fontId="3" fillId="0" borderId="0"/>
    <xf numFmtId="0" fontId="3" fillId="0" borderId="0"/>
  </cellStyleXfs>
  <cellXfs count="54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0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0" fontId="5" fillId="6" borderId="1" xfId="4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177" fontId="1" fillId="7" borderId="2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6" fillId="6" borderId="1" xfId="1" applyNumberFormat="1" applyFont="1" applyFill="1" applyBorder="1" applyAlignment="1">
      <alignment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4" fillId="8" borderId="1" xfId="1" applyNumberFormat="1" applyFont="1" applyFill="1" applyBorder="1" applyAlignment="1">
      <alignment wrapText="1"/>
    </xf>
    <xf numFmtId="0" fontId="2" fillId="0" borderId="1" xfId="4" applyBorder="1" applyAlignment="1">
      <alignment horizontal="center"/>
    </xf>
    <xf numFmtId="0" fontId="2" fillId="0" borderId="1" xfId="4" applyBorder="1"/>
    <xf numFmtId="178" fontId="2" fillId="0" borderId="1" xfId="4" applyNumberFormat="1" applyBorder="1"/>
    <xf numFmtId="1" fontId="2" fillId="0" borderId="1" xfId="4" applyNumberFormat="1" applyBorder="1"/>
    <xf numFmtId="2" fontId="2" fillId="0" borderId="1" xfId="4" applyNumberFormat="1" applyBorder="1"/>
    <xf numFmtId="1" fontId="2" fillId="2" borderId="1" xfId="4" applyNumberFormat="1" applyFill="1" applyBorder="1"/>
    <xf numFmtId="3" fontId="2" fillId="0" borderId="1" xfId="4" applyNumberFormat="1" applyBorder="1"/>
    <xf numFmtId="177" fontId="2" fillId="2" borderId="1" xfId="4" applyNumberFormat="1" applyFill="1" applyBorder="1"/>
    <xf numFmtId="180" fontId="2" fillId="0" borderId="1" xfId="4" applyNumberFormat="1" applyBorder="1"/>
    <xf numFmtId="10" fontId="2" fillId="0" borderId="1" xfId="4" applyNumberFormat="1" applyBorder="1"/>
    <xf numFmtId="10" fontId="0" fillId="2" borderId="1" xfId="5" applyNumberFormat="1" applyFont="1" applyFill="1" applyBorder="1" applyAlignment="1"/>
    <xf numFmtId="177" fontId="2" fillId="0" borderId="1" xfId="4" applyNumberFormat="1" applyBorder="1"/>
    <xf numFmtId="0" fontId="2" fillId="0" borderId="0" xfId="4"/>
    <xf numFmtId="0" fontId="2" fillId="0" borderId="1" xfId="4" applyBorder="1" applyAlignment="1">
      <alignment wrapText="1"/>
    </xf>
    <xf numFmtId="2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77" fontId="2" fillId="0" borderId="2" xfId="4" applyNumberFormat="1" applyBorder="1"/>
    <xf numFmtId="177" fontId="1" fillId="4" borderId="2" xfId="4" applyNumberFormat="1" applyFont="1" applyFill="1" applyBorder="1" applyAlignment="1">
      <alignment horizontal="center" wrapText="1"/>
    </xf>
    <xf numFmtId="177" fontId="4" fillId="0" borderId="1" xfId="1" applyNumberFormat="1" applyFont="1" applyBorder="1" applyAlignment="1">
      <alignment wrapText="1"/>
    </xf>
    <xf numFmtId="181" fontId="1" fillId="0" borderId="1" xfId="4" applyNumberFormat="1" applyFont="1" applyBorder="1" applyAlignment="1">
      <alignment horizontal="center" wrapText="1"/>
    </xf>
    <xf numFmtId="181" fontId="2" fillId="0" borderId="1" xfId="4" applyNumberFormat="1" applyBorder="1"/>
    <xf numFmtId="181" fontId="2" fillId="0" borderId="0" xfId="4" applyNumberFormat="1" applyAlignment="1">
      <alignment wrapText="1"/>
    </xf>
    <xf numFmtId="182" fontId="6" fillId="0" borderId="1" xfId="1" applyNumberFormat="1" applyFont="1" applyBorder="1" applyAlignment="1">
      <alignment wrapText="1"/>
    </xf>
    <xf numFmtId="182" fontId="2" fillId="2" borderId="1" xfId="4" applyNumberFormat="1" applyFill="1" applyBorder="1"/>
    <xf numFmtId="182" fontId="2" fillId="0" borderId="0" xfId="4" applyNumberFormat="1" applyAlignment="1">
      <alignment wrapText="1"/>
    </xf>
    <xf numFmtId="0" fontId="0" fillId="0" borderId="0" xfId="0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77" fontId="4" fillId="3" borderId="2" xfId="1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0" fontId="3" fillId="9" borderId="1" xfId="0" applyFont="1" applyFill="1" applyBorder="1"/>
  </cellXfs>
  <cellStyles count="18">
    <cellStyle name=" 1 2" xfId="10" xr:uid="{92189F71-1932-4C1F-ADE2-C017A8774668}"/>
    <cellStyle name="Currency 2" xfId="11" xr:uid="{7AA4964E-18DC-4D76-98C1-DD04A0387250}"/>
    <cellStyle name="Currency 2 2 2" xfId="8" xr:uid="{C2EF2C26-C451-44C1-B6BC-05E871A7681D}"/>
    <cellStyle name="Currency_JCP soft spun and fleece 092310" xfId="14" xr:uid="{C6F4CC55-9C9F-4482-86DD-EBA97E917B23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2010 NY-showroom sheet set for JCP 0330" xfId="15" xr:uid="{DCEEA972-7D2D-44F2-BC43-7640160FEE46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3" xr:uid="{6847453D-1DBC-4E8E-BAF1-A42A9A665546}"/>
    <cellStyle name="常规" xfId="0" builtinId="0"/>
    <cellStyle name="常规 2 5" xfId="17" xr:uid="{64141501-4FA9-424E-A48F-94E2811F9A67}"/>
    <cellStyle name="货币 2" xfId="12" xr:uid="{99ED8735-60CE-4B8F-8306-F446BA3F4117}"/>
    <cellStyle name="样式 1 2" xfId="2" xr:uid="{DC9B73B6-A1E9-48DB-83A0-64D6E1D16DDF}"/>
    <cellStyle name="样式 1 2 2" xfId="16" xr:uid="{E7AC9F42-48BA-45D6-A31F-59726AEDE8D0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F5"/>
  <sheetViews>
    <sheetView tabSelected="1" zoomScale="99" zoomScaleNormal="99" workbookViewId="0">
      <selection activeCell="F22" sqref="F22"/>
    </sheetView>
  </sheetViews>
  <sheetFormatPr defaultColWidth="9.28515625" defaultRowHeight="15" x14ac:dyDescent="0.25"/>
  <cols>
    <col min="1" max="1" width="10.28515625" style="1" customWidth="1"/>
    <col min="2" max="2" width="7.28515625" style="2" customWidth="1"/>
    <col min="3" max="3" width="8.42578125" style="2" customWidth="1"/>
    <col min="4" max="4" width="9.85546875" style="2" customWidth="1"/>
    <col min="5" max="6" width="7.7109375" style="2" customWidth="1"/>
    <col min="7" max="7" width="15.5703125" style="2" customWidth="1"/>
    <col min="8" max="8" width="9.28515625" style="2" customWidth="1"/>
    <col min="9" max="9" width="19.7109375" style="2" customWidth="1"/>
    <col min="10" max="10" width="25.7109375" style="2" customWidth="1"/>
    <col min="11" max="11" width="16.140625" style="2" customWidth="1"/>
    <col min="12" max="12" width="8.42578125" style="2" customWidth="1"/>
    <col min="13" max="13" width="31.7109375" style="2" customWidth="1"/>
    <col min="14" max="14" width="12" style="2" customWidth="1"/>
    <col min="15" max="15" width="6.7109375" style="2" customWidth="1"/>
    <col min="16" max="17" width="8.7109375" style="2" customWidth="1"/>
    <col min="18" max="18" width="8.7109375" style="47" customWidth="1"/>
    <col min="19" max="19" width="8.7109375" style="2" customWidth="1"/>
    <col min="20" max="21" width="8.5703125" style="4" customWidth="1"/>
    <col min="22" max="22" width="9.28515625" style="2" customWidth="1"/>
    <col min="23" max="23" width="8.28515625" style="43" customWidth="1"/>
    <col min="24" max="24" width="8.7109375" style="43" customWidth="1"/>
    <col min="25" max="25" width="7.28515625" style="43" customWidth="1"/>
    <col min="26" max="26" width="9" style="36" customWidth="1"/>
    <col min="27" max="27" width="6.28515625" style="37" customWidth="1"/>
    <col min="28" max="28" width="10" style="46" customWidth="1"/>
    <col min="29" max="29" width="10" style="36" customWidth="1"/>
    <col min="30" max="30" width="9.7109375" style="37" customWidth="1"/>
    <col min="31" max="31" width="7.7109375" style="2" customWidth="1"/>
    <col min="32" max="32" width="8.85546875" style="4" customWidth="1"/>
    <col min="33" max="33" width="12.5703125" style="2" customWidth="1"/>
    <col min="34" max="34" width="8.42578125" style="3" customWidth="1"/>
    <col min="35" max="35" width="9" style="4" customWidth="1"/>
    <col min="36" max="36" width="8.28515625" style="4" customWidth="1"/>
    <col min="37" max="37" width="7.85546875" style="3" customWidth="1"/>
    <col min="38" max="38" width="8.28515625" style="4" customWidth="1"/>
    <col min="39" max="39" width="11.710937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11.7109375" style="3" customWidth="1"/>
    <col min="47" max="47" width="10.85546875" style="4" customWidth="1"/>
    <col min="48" max="48" width="7.85546875" style="4" customWidth="1"/>
    <col min="49" max="49" width="8.140625" style="3" customWidth="1"/>
    <col min="50" max="50" width="9.28515625" style="4" customWidth="1"/>
    <col min="51" max="51" width="7.7109375" style="4" customWidth="1"/>
    <col min="52" max="52" width="9.7109375" style="4" customWidth="1"/>
    <col min="53" max="53" width="7.7109375" style="4" customWidth="1"/>
    <col min="54" max="54" width="12.28515625" style="4" customWidth="1"/>
    <col min="55" max="55" width="10.28515625" style="52" customWidth="1"/>
    <col min="56" max="56" width="9.28515625" style="2"/>
    <col min="57" max="57" width="11.5703125" style="4" customWidth="1"/>
    <col min="58" max="58" width="15" style="4" customWidth="1"/>
    <col min="59" max="16384" width="9.28515625" style="2"/>
  </cols>
  <sheetData>
    <row r="1" spans="1:58" ht="67.900000000000006" customHeight="1" x14ac:dyDescent="0.25">
      <c r="A1" s="5" t="s">
        <v>5</v>
      </c>
      <c r="B1" s="5" t="s">
        <v>6</v>
      </c>
      <c r="C1" s="6" t="s">
        <v>7</v>
      </c>
      <c r="D1" s="6" t="s">
        <v>59</v>
      </c>
      <c r="E1" s="7" t="s">
        <v>0</v>
      </c>
      <c r="F1" s="7" t="s">
        <v>2</v>
      </c>
      <c r="G1" s="8" t="s">
        <v>8</v>
      </c>
      <c r="H1" s="6" t="s">
        <v>9</v>
      </c>
      <c r="I1" s="9" t="s">
        <v>10</v>
      </c>
      <c r="J1" s="9" t="s">
        <v>11</v>
      </c>
      <c r="K1" s="9" t="s">
        <v>12</v>
      </c>
      <c r="L1" s="9" t="s">
        <v>60</v>
      </c>
      <c r="M1" s="9" t="s">
        <v>13</v>
      </c>
      <c r="N1" s="9" t="s">
        <v>14</v>
      </c>
      <c r="O1" s="6" t="s">
        <v>15</v>
      </c>
      <c r="P1" s="6" t="s">
        <v>16</v>
      </c>
      <c r="Q1" s="6" t="s">
        <v>58</v>
      </c>
      <c r="R1" s="48" t="s">
        <v>61</v>
      </c>
      <c r="S1" s="9" t="s">
        <v>17</v>
      </c>
      <c r="T1" s="39" t="s">
        <v>45</v>
      </c>
      <c r="U1" s="10" t="s">
        <v>18</v>
      </c>
      <c r="V1" s="11" t="s">
        <v>1</v>
      </c>
      <c r="W1" s="41" t="s">
        <v>19</v>
      </c>
      <c r="X1" s="41" t="s">
        <v>20</v>
      </c>
      <c r="Y1" s="41" t="s">
        <v>21</v>
      </c>
      <c r="Z1" s="12" t="s">
        <v>22</v>
      </c>
      <c r="AA1" s="13" t="s">
        <v>23</v>
      </c>
      <c r="AB1" s="44" t="s">
        <v>24</v>
      </c>
      <c r="AC1" s="14" t="s">
        <v>25</v>
      </c>
      <c r="AD1" s="15" t="s">
        <v>26</v>
      </c>
      <c r="AE1" s="5" t="s">
        <v>27</v>
      </c>
      <c r="AF1" s="16" t="s">
        <v>28</v>
      </c>
      <c r="AG1" s="5" t="s">
        <v>29</v>
      </c>
      <c r="AH1" s="17" t="s">
        <v>30</v>
      </c>
      <c r="AI1" s="18" t="s">
        <v>31</v>
      </c>
      <c r="AJ1" s="16" t="s">
        <v>32</v>
      </c>
      <c r="AK1" s="17" t="s">
        <v>33</v>
      </c>
      <c r="AL1" s="16" t="s">
        <v>34</v>
      </c>
      <c r="AM1" s="17" t="s">
        <v>35</v>
      </c>
      <c r="AN1" s="16" t="s">
        <v>36</v>
      </c>
      <c r="AO1" s="17" t="s">
        <v>37</v>
      </c>
      <c r="AP1" s="16" t="s">
        <v>38</v>
      </c>
      <c r="AQ1" s="17" t="s">
        <v>39</v>
      </c>
      <c r="AR1" s="16" t="s">
        <v>40</v>
      </c>
      <c r="AS1" s="40" t="s">
        <v>54</v>
      </c>
      <c r="AT1" s="17" t="s">
        <v>55</v>
      </c>
      <c r="AU1" s="16" t="s">
        <v>56</v>
      </c>
      <c r="AV1" s="40" t="s">
        <v>51</v>
      </c>
      <c r="AW1" s="17" t="s">
        <v>52</v>
      </c>
      <c r="AX1" s="16" t="s">
        <v>53</v>
      </c>
      <c r="AY1" s="16" t="s">
        <v>41</v>
      </c>
      <c r="AZ1" s="19" t="s">
        <v>46</v>
      </c>
      <c r="BA1" s="20" t="s">
        <v>48</v>
      </c>
      <c r="BB1" s="21" t="s">
        <v>47</v>
      </c>
      <c r="BC1" s="50" t="s">
        <v>62</v>
      </c>
      <c r="BD1" s="5" t="s">
        <v>42</v>
      </c>
      <c r="BE1" s="16" t="s">
        <v>43</v>
      </c>
      <c r="BF1" s="16" t="s">
        <v>44</v>
      </c>
    </row>
    <row r="2" spans="1:58" s="34" customFormat="1" x14ac:dyDescent="0.25">
      <c r="A2" s="22">
        <v>1</v>
      </c>
      <c r="B2" s="23"/>
      <c r="C2" s="23"/>
      <c r="D2" s="23"/>
      <c r="E2" s="23"/>
      <c r="F2" s="23"/>
      <c r="G2" s="23" t="s">
        <v>57</v>
      </c>
      <c r="H2" s="24"/>
      <c r="I2" s="23" t="s">
        <v>64</v>
      </c>
      <c r="J2" s="23" t="s">
        <v>65</v>
      </c>
      <c r="K2" s="22" t="s">
        <v>49</v>
      </c>
      <c r="L2" s="35"/>
      <c r="M2" s="23" t="s">
        <v>63</v>
      </c>
      <c r="N2" s="23" t="s">
        <v>66</v>
      </c>
      <c r="O2" s="53" t="s">
        <v>70</v>
      </c>
      <c r="P2" s="23"/>
      <c r="Q2" s="23"/>
      <c r="R2" s="49"/>
      <c r="S2" s="23" t="s">
        <v>4</v>
      </c>
      <c r="T2" s="38"/>
      <c r="U2" s="38">
        <v>2.95</v>
      </c>
      <c r="V2" s="23" t="s">
        <v>3</v>
      </c>
      <c r="W2" s="42">
        <v>38</v>
      </c>
      <c r="X2" s="42">
        <v>25</v>
      </c>
      <c r="Y2" s="42">
        <v>44</v>
      </c>
      <c r="Z2" s="26">
        <v>2</v>
      </c>
      <c r="AA2" s="25">
        <v>6</v>
      </c>
      <c r="AB2" s="45">
        <f>IF(W2="","",W2*X2*Y2/1000000)</f>
        <v>4.2000000000000003E-2</v>
      </c>
      <c r="AC2" s="26">
        <v>56</v>
      </c>
      <c r="AD2" s="27">
        <f>IF(AA2="","",AC2/AB2*AA2)</f>
        <v>8000</v>
      </c>
      <c r="AE2" s="28">
        <v>3500</v>
      </c>
      <c r="AF2" s="29">
        <f>IF(ISERROR(AE2/AD2),"",AE2/AD2)</f>
        <v>0.44</v>
      </c>
      <c r="AG2" s="23" t="s">
        <v>50</v>
      </c>
      <c r="AH2" s="30">
        <v>0.314</v>
      </c>
      <c r="AI2" s="29">
        <f t="shared" ref="AI2:AI3" si="0">IF(ISERROR(U2*AH2),"",U2*AH2)</f>
        <v>0.93</v>
      </c>
      <c r="AJ2" s="29">
        <f t="shared" ref="AJ2:AJ3" si="1">IF(ISERROR(U2+AF2+AI2),"",U2+AF2+AI2)</f>
        <v>4.32</v>
      </c>
      <c r="AK2" s="31">
        <v>5.0000000000000001E-3</v>
      </c>
      <c r="AL2" s="29">
        <f t="shared" ref="AL2:AL3" si="2">IF(ISERROR(BB2*AK2),"",BB2*AK2)</f>
        <v>0.02</v>
      </c>
      <c r="AM2" s="31">
        <v>0</v>
      </c>
      <c r="AN2" s="29">
        <f t="shared" ref="AN2:AN3" si="3">IF(ISERROR(BB2*AM2),"",BB2*AM2)</f>
        <v>0</v>
      </c>
      <c r="AO2" s="31">
        <v>0</v>
      </c>
      <c r="AP2" s="29">
        <f>IF(ISERROR(BB2*AO2),"",BB2*AO2)</f>
        <v>0</v>
      </c>
      <c r="AQ2" s="31">
        <v>0</v>
      </c>
      <c r="AR2" s="29">
        <f t="shared" ref="AR2:AR3" si="4">IF(ISERROR(U2*AQ2),"",U2*AQ2)</f>
        <v>0</v>
      </c>
      <c r="AS2" s="33"/>
      <c r="AT2" s="31">
        <v>7.0000000000000007E-2</v>
      </c>
      <c r="AU2" s="29">
        <f>IF(ISERROR(BB2*AT2),"",BB2*AT2)</f>
        <v>0.28000000000000003</v>
      </c>
      <c r="AV2" s="33"/>
      <c r="AW2" s="31">
        <v>0</v>
      </c>
      <c r="AX2" s="29">
        <f>IF(ISERROR(BB2*AW2),"",BB2*AW2)</f>
        <v>0</v>
      </c>
      <c r="AY2" s="29">
        <f>IF(ISERROR(AL2+AN2+AP2+AR2),"",AL2+AN2+AP2+AR2+AU2+AX2)</f>
        <v>0.3</v>
      </c>
      <c r="AZ2" s="29">
        <f>IF(ISERROR(U2+AY2),"",U2+AY2)</f>
        <v>3.25</v>
      </c>
      <c r="BA2" s="32">
        <f t="shared" ref="BA2:BA3" si="5">IF(ISERROR((BB2-AZ2)/BB2),"",(BB2-AZ2)/BB2)</f>
        <v>0.1772</v>
      </c>
      <c r="BB2" s="33">
        <v>3.95</v>
      </c>
      <c r="BC2" s="51"/>
      <c r="BD2" s="25">
        <v>15000</v>
      </c>
      <c r="BE2" s="29">
        <f>IF(ISERROR(AZ2*BD2),"",AZ2*BD2)</f>
        <v>48750</v>
      </c>
      <c r="BF2" s="29">
        <f>IF(ISERROR(BB2*BD2),"",BB2*BD2)</f>
        <v>59250</v>
      </c>
    </row>
    <row r="3" spans="1:58" s="34" customFormat="1" x14ac:dyDescent="0.25">
      <c r="A3" s="22">
        <v>2</v>
      </c>
      <c r="B3" s="23"/>
      <c r="C3" s="23"/>
      <c r="D3" s="23"/>
      <c r="E3" s="23"/>
      <c r="F3" s="23"/>
      <c r="G3" s="23" t="s">
        <v>57</v>
      </c>
      <c r="H3" s="24"/>
      <c r="I3" s="23" t="s">
        <v>64</v>
      </c>
      <c r="J3" s="23" t="s">
        <v>65</v>
      </c>
      <c r="K3" s="22" t="s">
        <v>49</v>
      </c>
      <c r="L3" s="35"/>
      <c r="M3" s="23" t="s">
        <v>63</v>
      </c>
      <c r="N3" s="23" t="s">
        <v>67</v>
      </c>
      <c r="O3" s="53" t="s">
        <v>71</v>
      </c>
      <c r="P3" s="23"/>
      <c r="Q3" s="23"/>
      <c r="R3" s="49"/>
      <c r="S3" s="23" t="s">
        <v>4</v>
      </c>
      <c r="T3" s="38"/>
      <c r="U3" s="38">
        <v>2.95</v>
      </c>
      <c r="V3" s="23" t="s">
        <v>3</v>
      </c>
      <c r="W3" s="42">
        <v>38</v>
      </c>
      <c r="X3" s="42">
        <v>25</v>
      </c>
      <c r="Y3" s="42">
        <v>44</v>
      </c>
      <c r="Z3" s="26">
        <v>2</v>
      </c>
      <c r="AA3" s="25">
        <v>6</v>
      </c>
      <c r="AB3" s="45">
        <f t="shared" ref="AB3" si="6">IF(W3="","",W3*X3*Y3/1000000)</f>
        <v>4.2000000000000003E-2</v>
      </c>
      <c r="AC3" s="26">
        <v>56</v>
      </c>
      <c r="AD3" s="27">
        <f t="shared" ref="AD3" si="7">IF(AA3="","",AC3/AB3*AA3)</f>
        <v>8000</v>
      </c>
      <c r="AE3" s="28">
        <v>3500</v>
      </c>
      <c r="AF3" s="29">
        <f t="shared" ref="AF3" si="8">IF(ISERROR(AE3/AD3),"",AE3/AD3)</f>
        <v>0.44</v>
      </c>
      <c r="AG3" s="23" t="s">
        <v>50</v>
      </c>
      <c r="AH3" s="30">
        <v>0.314</v>
      </c>
      <c r="AI3" s="29">
        <f t="shared" si="0"/>
        <v>0.93</v>
      </c>
      <c r="AJ3" s="29">
        <f t="shared" si="1"/>
        <v>4.32</v>
      </c>
      <c r="AK3" s="31">
        <v>5.0000000000000001E-3</v>
      </c>
      <c r="AL3" s="29">
        <f t="shared" si="2"/>
        <v>0.02</v>
      </c>
      <c r="AM3" s="31">
        <v>0</v>
      </c>
      <c r="AN3" s="29">
        <f t="shared" si="3"/>
        <v>0</v>
      </c>
      <c r="AO3" s="31">
        <v>0</v>
      </c>
      <c r="AP3" s="29">
        <f t="shared" ref="AP3" si="9">IF(ISERROR(BB3*AO3),"",BB3*AO3)</f>
        <v>0</v>
      </c>
      <c r="AQ3" s="31">
        <v>0</v>
      </c>
      <c r="AR3" s="29">
        <f t="shared" si="4"/>
        <v>0</v>
      </c>
      <c r="AS3" s="33"/>
      <c r="AT3" s="31">
        <v>7.0000000000000007E-2</v>
      </c>
      <c r="AU3" s="29">
        <f t="shared" ref="AU3" si="10">IF(ISERROR(BB3*AT3),"",BB3*AT3)</f>
        <v>0.28000000000000003</v>
      </c>
      <c r="AV3" s="33"/>
      <c r="AW3" s="31">
        <v>0</v>
      </c>
      <c r="AX3" s="29">
        <f t="shared" ref="AX3" si="11">IF(ISERROR(BB3*AW3),"",BB3*AW3)</f>
        <v>0</v>
      </c>
      <c r="AY3" s="29">
        <f>IF(ISERROR(AL3+AN3+AP3+AR3),"",AL3+AN3+AP3+AR3+AU3+AX3)</f>
        <v>0.3</v>
      </c>
      <c r="AZ3" s="29">
        <f t="shared" ref="AZ3" si="12">IF(ISERROR(U3+AY3),"",U3+AY3)</f>
        <v>3.25</v>
      </c>
      <c r="BA3" s="32">
        <f t="shared" si="5"/>
        <v>0.1772</v>
      </c>
      <c r="BB3" s="33">
        <v>3.95</v>
      </c>
      <c r="BC3" s="51"/>
      <c r="BD3" s="25">
        <v>15000</v>
      </c>
      <c r="BE3" s="29">
        <f t="shared" ref="BE3" si="13">IF(ISERROR(AZ3*BD3),"",AZ3*BD3)</f>
        <v>48750</v>
      </c>
      <c r="BF3" s="29">
        <f t="shared" ref="BF3" si="14">IF(ISERROR(BB3*BD3),"",BB3*BD3)</f>
        <v>59250</v>
      </c>
    </row>
    <row r="4" spans="1:58" s="34" customFormat="1" x14ac:dyDescent="0.25">
      <c r="A4" s="22">
        <v>3</v>
      </c>
      <c r="B4" s="23"/>
      <c r="C4" s="23"/>
      <c r="D4" s="23"/>
      <c r="E4" s="23"/>
      <c r="F4" s="23"/>
      <c r="G4" s="23" t="s">
        <v>57</v>
      </c>
      <c r="H4" s="24"/>
      <c r="I4" s="23" t="s">
        <v>64</v>
      </c>
      <c r="J4" s="23" t="s">
        <v>65</v>
      </c>
      <c r="K4" s="22" t="s">
        <v>49</v>
      </c>
      <c r="L4" s="35"/>
      <c r="M4" s="23" t="s">
        <v>63</v>
      </c>
      <c r="N4" s="23" t="s">
        <v>68</v>
      </c>
      <c r="O4" s="53" t="s">
        <v>72</v>
      </c>
      <c r="P4" s="23"/>
      <c r="Q4" s="23"/>
      <c r="R4" s="49"/>
      <c r="S4" s="23" t="s">
        <v>4</v>
      </c>
      <c r="T4" s="38"/>
      <c r="U4" s="38">
        <v>2.95</v>
      </c>
      <c r="V4" s="23" t="s">
        <v>3</v>
      </c>
      <c r="W4" s="42">
        <v>38</v>
      </c>
      <c r="X4" s="42">
        <v>25</v>
      </c>
      <c r="Y4" s="42">
        <v>44</v>
      </c>
      <c r="Z4" s="26">
        <v>2</v>
      </c>
      <c r="AA4" s="25">
        <v>6</v>
      </c>
      <c r="AB4" s="45">
        <f>IF(W4="","",W4*X4*Y4/1000000)</f>
        <v>4.2000000000000003E-2</v>
      </c>
      <c r="AC4" s="26">
        <v>56</v>
      </c>
      <c r="AD4" s="27">
        <f>IF(AA4="","",AC4/AB4*AA4)</f>
        <v>8000</v>
      </c>
      <c r="AE4" s="28">
        <v>3500</v>
      </c>
      <c r="AF4" s="29">
        <f>IF(ISERROR(AE4/AD4),"",AE4/AD4)</f>
        <v>0.44</v>
      </c>
      <c r="AG4" s="23" t="s">
        <v>50</v>
      </c>
      <c r="AH4" s="30">
        <v>0.314</v>
      </c>
      <c r="AI4" s="29">
        <f t="shared" ref="AI4:AI5" si="15">IF(ISERROR(U4*AH4),"",U4*AH4)</f>
        <v>0.93</v>
      </c>
      <c r="AJ4" s="29">
        <f t="shared" ref="AJ4:AJ5" si="16">IF(ISERROR(U4+AF4+AI4),"",U4+AF4+AI4)</f>
        <v>4.32</v>
      </c>
      <c r="AK4" s="31">
        <v>5.0000000000000001E-3</v>
      </c>
      <c r="AL4" s="29">
        <f t="shared" ref="AL4:AL5" si="17">IF(ISERROR(BB4*AK4),"",BB4*AK4)</f>
        <v>0.02</v>
      </c>
      <c r="AM4" s="31">
        <v>0</v>
      </c>
      <c r="AN4" s="29">
        <f t="shared" ref="AN4:AN5" si="18">IF(ISERROR(BB4*AM4),"",BB4*AM4)</f>
        <v>0</v>
      </c>
      <c r="AO4" s="31">
        <v>0</v>
      </c>
      <c r="AP4" s="29">
        <f>IF(ISERROR(BB4*AO4),"",BB4*AO4)</f>
        <v>0</v>
      </c>
      <c r="AQ4" s="31">
        <v>0</v>
      </c>
      <c r="AR4" s="29">
        <f t="shared" ref="AR4:AR5" si="19">IF(ISERROR(U4*AQ4),"",U4*AQ4)</f>
        <v>0</v>
      </c>
      <c r="AS4" s="33"/>
      <c r="AT4" s="31">
        <v>7.0000000000000007E-2</v>
      </c>
      <c r="AU4" s="29">
        <f>IF(ISERROR(BB4*AT4),"",BB4*AT4)</f>
        <v>0.28000000000000003</v>
      </c>
      <c r="AV4" s="33"/>
      <c r="AW4" s="31">
        <v>0</v>
      </c>
      <c r="AX4" s="29">
        <f>IF(ISERROR(BB4*AW4),"",BB4*AW4)</f>
        <v>0</v>
      </c>
      <c r="AY4" s="29">
        <f>IF(ISERROR(AL4+AN4+AP4+AR4),"",AL4+AN4+AP4+AR4+AU4+AX4)</f>
        <v>0.3</v>
      </c>
      <c r="AZ4" s="29">
        <f>IF(ISERROR(U4+AY4),"",U4+AY4)</f>
        <v>3.25</v>
      </c>
      <c r="BA4" s="32">
        <f t="shared" ref="BA4:BA5" si="20">IF(ISERROR((BB4-AZ4)/BB4),"",(BB4-AZ4)/BB4)</f>
        <v>0.1772</v>
      </c>
      <c r="BB4" s="33">
        <v>3.95</v>
      </c>
      <c r="BC4" s="51"/>
      <c r="BD4" s="25">
        <v>15000</v>
      </c>
      <c r="BE4" s="29">
        <f>IF(ISERROR(AZ4*BD4),"",AZ4*BD4)</f>
        <v>48750</v>
      </c>
      <c r="BF4" s="29">
        <f>IF(ISERROR(BB4*BD4),"",BB4*BD4)</f>
        <v>59250</v>
      </c>
    </row>
    <row r="5" spans="1:58" s="34" customFormat="1" x14ac:dyDescent="0.25">
      <c r="A5" s="22">
        <v>4</v>
      </c>
      <c r="B5" s="23"/>
      <c r="C5" s="23"/>
      <c r="D5" s="23"/>
      <c r="E5" s="23"/>
      <c r="F5" s="23"/>
      <c r="G5" s="23" t="s">
        <v>57</v>
      </c>
      <c r="H5" s="24"/>
      <c r="I5" s="23" t="s">
        <v>64</v>
      </c>
      <c r="J5" s="23" t="s">
        <v>65</v>
      </c>
      <c r="K5" s="22" t="s">
        <v>49</v>
      </c>
      <c r="L5" s="35"/>
      <c r="M5" s="23" t="s">
        <v>63</v>
      </c>
      <c r="N5" s="23" t="s">
        <v>69</v>
      </c>
      <c r="O5" s="53" t="s">
        <v>73</v>
      </c>
      <c r="P5" s="23"/>
      <c r="Q5" s="23"/>
      <c r="R5" s="49"/>
      <c r="S5" s="23" t="s">
        <v>4</v>
      </c>
      <c r="T5" s="38"/>
      <c r="U5" s="38">
        <v>2.95</v>
      </c>
      <c r="V5" s="23" t="s">
        <v>3</v>
      </c>
      <c r="W5" s="42">
        <v>38</v>
      </c>
      <c r="X5" s="42">
        <v>25</v>
      </c>
      <c r="Y5" s="42">
        <v>44</v>
      </c>
      <c r="Z5" s="26">
        <v>2</v>
      </c>
      <c r="AA5" s="25">
        <v>6</v>
      </c>
      <c r="AB5" s="45">
        <f t="shared" ref="AB5" si="21">IF(W5="","",W5*X5*Y5/1000000)</f>
        <v>4.2000000000000003E-2</v>
      </c>
      <c r="AC5" s="26">
        <v>56</v>
      </c>
      <c r="AD5" s="27">
        <f t="shared" ref="AD5" si="22">IF(AA5="","",AC5/AB5*AA5)</f>
        <v>8000</v>
      </c>
      <c r="AE5" s="28">
        <v>3500</v>
      </c>
      <c r="AF5" s="29">
        <f t="shared" ref="AF5" si="23">IF(ISERROR(AE5/AD5),"",AE5/AD5)</f>
        <v>0.44</v>
      </c>
      <c r="AG5" s="23" t="s">
        <v>50</v>
      </c>
      <c r="AH5" s="30">
        <v>0.314</v>
      </c>
      <c r="AI5" s="29">
        <f t="shared" si="15"/>
        <v>0.93</v>
      </c>
      <c r="AJ5" s="29">
        <f t="shared" si="16"/>
        <v>4.32</v>
      </c>
      <c r="AK5" s="31">
        <v>5.0000000000000001E-3</v>
      </c>
      <c r="AL5" s="29">
        <f t="shared" si="17"/>
        <v>0.02</v>
      </c>
      <c r="AM5" s="31">
        <v>0</v>
      </c>
      <c r="AN5" s="29">
        <f t="shared" si="18"/>
        <v>0</v>
      </c>
      <c r="AO5" s="31">
        <v>0</v>
      </c>
      <c r="AP5" s="29">
        <f t="shared" ref="AP5" si="24">IF(ISERROR(BB5*AO5),"",BB5*AO5)</f>
        <v>0</v>
      </c>
      <c r="AQ5" s="31">
        <v>0</v>
      </c>
      <c r="AR5" s="29">
        <f t="shared" si="19"/>
        <v>0</v>
      </c>
      <c r="AS5" s="33"/>
      <c r="AT5" s="31">
        <v>7.0000000000000007E-2</v>
      </c>
      <c r="AU5" s="29">
        <f t="shared" ref="AU5" si="25">IF(ISERROR(BB5*AT5),"",BB5*AT5)</f>
        <v>0.28000000000000003</v>
      </c>
      <c r="AV5" s="33"/>
      <c r="AW5" s="31">
        <v>0</v>
      </c>
      <c r="AX5" s="29">
        <f t="shared" ref="AX5" si="26">IF(ISERROR(BB5*AW5),"",BB5*AW5)</f>
        <v>0</v>
      </c>
      <c r="AY5" s="29">
        <f>IF(ISERROR(AL5+AN5+AP5+AR5),"",AL5+AN5+AP5+AR5+AU5+AX5)</f>
        <v>0.3</v>
      </c>
      <c r="AZ5" s="29">
        <f t="shared" ref="AZ5" si="27">IF(ISERROR(U5+AY5),"",U5+AY5)</f>
        <v>3.25</v>
      </c>
      <c r="BA5" s="32">
        <f t="shared" si="20"/>
        <v>0.1772</v>
      </c>
      <c r="BB5" s="33">
        <v>3.95</v>
      </c>
      <c r="BC5" s="51"/>
      <c r="BD5" s="25">
        <v>15000</v>
      </c>
      <c r="BE5" s="29">
        <f t="shared" ref="BE5" si="28">IF(ISERROR(AZ5*BD5),"",AZ5*BD5)</f>
        <v>48750</v>
      </c>
      <c r="BF5" s="29">
        <f t="shared" ref="BF5" si="29">IF(ISERROR(BB5*BD5),"",BB5*BD5)</f>
        <v>59250</v>
      </c>
    </row>
  </sheetData>
  <sheetProtection insertRows="0" deleteRows="0" sort="0"/>
  <protectedRanges>
    <protectedRange sqref="S2:V5 AF2:AF5 AB2:AD5 A2:K161 M6:Q161 AI2:BA5 S6:BB161 M2:N5 P2:Q5" name="Range1"/>
    <protectedRange sqref="W2:Z5" name="Range1_2"/>
    <protectedRange sqref="AE2:AE5" name="Range1_3"/>
    <protectedRange sqref="AG2:AH5" name="Range1_4"/>
    <protectedRange sqref="BD2:BD5" name="Range1_6"/>
    <protectedRange sqref="L2:L203" name="Range1_1"/>
    <protectedRange sqref="R2:R198" name="Range1_3_1"/>
    <protectedRange sqref="BC2:BC198" name="Range1_4_1"/>
    <protectedRange sqref="O2:O5" name="Range1_5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E2:E5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S2:S5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V2:V5</xm:sqref>
        </x14:dataValidation>
        <x14:dataValidation type="list" allowBlank="1" showInputMessage="1" showErrorMessage="1" xr:uid="{0A5D0200-5A99-45BA-B6B3-9DDDD5F0467D}">
          <x14:formula1>
            <xm:f>#REF!</xm:f>
          </x14:formula1>
          <xm:sqref>F2:F5</xm:sqref>
        </x14:dataValidation>
        <x14:dataValidation type="list" allowBlank="1" showInputMessage="1" showErrorMessage="1" xr:uid="{EDC4E7BF-1C4A-478C-97E0-E0C6DD5D677A}">
          <x14:formula1>
            <xm:f>#REF!</xm:f>
          </x14:formula1>
          <xm:sqref>G2:G5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2026-01-27T06:56:35Z</dcterms:modified>
</cp:coreProperties>
</file>