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Y5" i="1" l="1"/>
  <c r="CB5" i="1" s="1"/>
  <c r="BT5" i="1"/>
  <c r="BQ5" i="1"/>
  <c r="BN5" i="1"/>
  <c r="BL5" i="1"/>
  <c r="BJ5" i="1"/>
  <c r="BH5" i="1"/>
  <c r="BF5" i="1"/>
  <c r="AZ5" i="1"/>
  <c r="AW5" i="1"/>
  <c r="AU5" i="1"/>
  <c r="AR5" i="1"/>
  <c r="AO5" i="1"/>
  <c r="BY4" i="1"/>
  <c r="BZ4" i="1" s="1"/>
  <c r="BT4" i="1"/>
  <c r="BQ4" i="1"/>
  <c r="BN4" i="1"/>
  <c r="BL4" i="1"/>
  <c r="BJ4" i="1"/>
  <c r="BH4" i="1"/>
  <c r="BF4" i="1"/>
  <c r="AZ4" i="1"/>
  <c r="AW4" i="1"/>
  <c r="AU4" i="1"/>
  <c r="AR4" i="1"/>
  <c r="AO4" i="1"/>
  <c r="BY3" i="1"/>
  <c r="CB3" i="1" s="1"/>
  <c r="BT3" i="1"/>
  <c r="BQ3" i="1"/>
  <c r="BN3" i="1"/>
  <c r="BL3" i="1"/>
  <c r="BJ3" i="1"/>
  <c r="BH3" i="1"/>
  <c r="BF3" i="1"/>
  <c r="AZ3" i="1"/>
  <c r="AW3" i="1"/>
  <c r="AU3" i="1"/>
  <c r="AR3" i="1"/>
  <c r="AO3" i="1"/>
  <c r="BY2" i="1"/>
  <c r="BZ2" i="1" s="1"/>
  <c r="BT2" i="1"/>
  <c r="BQ2" i="1"/>
  <c r="BN2" i="1"/>
  <c r="BL2" i="1"/>
  <c r="BJ2" i="1"/>
  <c r="BH2" i="1"/>
  <c r="BF2" i="1"/>
  <c r="AZ2" i="1"/>
  <c r="AW2" i="1"/>
  <c r="AU2" i="1"/>
  <c r="AR2" i="1"/>
  <c r="AO2" i="1"/>
  <c r="BA5" i="1" l="1"/>
  <c r="BB5" i="1" s="1"/>
  <c r="BC5" i="1" s="1"/>
  <c r="BA3" i="1"/>
  <c r="BB3" i="1" s="1"/>
  <c r="BC3" i="1" s="1"/>
  <c r="AS3" i="1"/>
  <c r="AS5" i="1"/>
  <c r="AS2" i="1"/>
  <c r="AS4" i="1"/>
  <c r="CB2" i="1"/>
  <c r="CB4" i="1"/>
  <c r="BA2" i="1"/>
  <c r="BB2" i="1" s="1"/>
  <c r="BC2" i="1" s="1"/>
  <c r="BA4" i="1"/>
  <c r="BB4" i="1" s="1"/>
  <c r="BC4" i="1" s="1"/>
  <c r="BU2" i="1"/>
  <c r="BU3" i="1"/>
  <c r="BV3" i="1" s="1"/>
  <c r="BW3" i="1" s="1"/>
  <c r="BU4" i="1"/>
  <c r="BU5" i="1"/>
  <c r="BZ3" i="1"/>
  <c r="BZ5" i="1"/>
  <c r="BV2" i="1" l="1"/>
  <c r="BW2" i="1" s="1"/>
  <c r="BV5" i="1"/>
  <c r="BW5" i="1" s="1"/>
  <c r="BV4" i="1"/>
  <c r="BW4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M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S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W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Z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A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B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C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U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V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Z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B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<sst xmlns="http://schemas.openxmlformats.org/spreadsheetml/2006/main" count="187" uniqueCount="139">
  <si>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</si>
  <si>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</si>
  <si>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</si>
  <si>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</si>
  <si>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</si>
  <si>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</si>
  <si>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</si>
  <si>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</si>
  <si>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</si>
  <si>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</si>
  <si>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</si>
  <si>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</si>
  <si>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</si>
  <si>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</si>
  <si>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UCCPM Price</t>
  </si>
  <si>
    <t>Case Pack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</si>
  <si>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</si>
  <si>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</si>
  <si>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</si>
  <si>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</si>
  <si>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</si>
  <si>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</si>
  <si>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</si>
  <si>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</si>
  <si>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</si>
  <si>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</si>
  <si>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</si>
  <si>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</si>
  <si>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Port</t>
  </si>
  <si>
    <t>Piece</t>
  </si>
  <si>
    <t>Program Name</t>
  </si>
  <si>
    <t>Design No.</t>
  </si>
  <si>
    <t>Martha Stewart Lifestyle</t>
  </si>
  <si>
    <t>Pattern Name Tier 1</t>
  </si>
  <si>
    <t>Pattern Name Tier 2</t>
  </si>
  <si>
    <t>Pattern Name Tier 3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</si>
  <si>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</si>
  <si>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</si>
  <si>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</si>
  <si>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</si>
  <si>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</si>
  <si>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</si>
  <si>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Fabric Name &amp; Code</t>
  </si>
  <si>
    <t>Wood/Metal Finish</t>
  </si>
  <si>
    <t>Construction</t>
  </si>
  <si>
    <t>Trim Color (Nailhead/Kickplate Color)</t>
  </si>
  <si>
    <t>Packaging Standard</t>
  </si>
  <si>
    <t>Factory Name</t>
  </si>
  <si>
    <t>Factory FOB Cost $</t>
    <phoneticPr fontId="10" type="noConversion"/>
  </si>
  <si>
    <t>Net Weight (lb)</t>
  </si>
  <si>
    <t>Carton Gross Weight (lb)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</si>
  <si>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</si>
  <si>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</si>
  <si>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</si>
  <si>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</si>
  <si>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</si>
  <si>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</si>
  <si>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Factory Cost with DI Load $</t>
  </si>
  <si>
    <t>DI MU%</t>
  </si>
  <si>
    <t xml:space="preserve">JLA FOB Country of Origin Price 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</si>
  <si>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</si>
  <si>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</si>
  <si>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</si>
  <si>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</si>
  <si>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</si>
  <si>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</si>
  <si>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</si>
  <si>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</si>
  <si>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</si>
  <si>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</si>
  <si>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</si>
  <si>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</si>
  <si>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</si>
  <si>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</si>
  <si>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</si>
  <si>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</si>
  <si>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</si>
  <si>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</si>
  <si>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</si>
  <si>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</si>
  <si>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</si>
  <si>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</si>
  <si>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</si>
  <si>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10" type="noConversion"/>
  </si>
  <si>
    <t>F25C2S026C2</t>
    <phoneticPr fontId="10" type="noConversion"/>
  </si>
  <si>
    <t>Madison Park</t>
    <phoneticPr fontId="10" type="noConversion"/>
  </si>
  <si>
    <t xml:space="preserve">Aidan </t>
    <phoneticPr fontId="10" type="noConversion"/>
  </si>
  <si>
    <t>Jetta</t>
    <phoneticPr fontId="10" type="noConversion"/>
  </si>
  <si>
    <t>Zak</t>
    <phoneticPr fontId="10" type="noConversion"/>
  </si>
  <si>
    <t>Push Back Recliner</t>
    <phoneticPr fontId="10" type="noConversion"/>
  </si>
  <si>
    <t>Push-back Recliner</t>
    <phoneticPr fontId="10" type="noConversion"/>
  </si>
  <si>
    <t>MOTION</t>
  </si>
  <si>
    <t>32.25"W x 38"D x 40.5"H</t>
    <phoneticPr fontId="10" type="noConversion"/>
  </si>
  <si>
    <t>Rubber wood legs + foam + fabric</t>
    <phoneticPr fontId="10" type="noConversion"/>
  </si>
  <si>
    <t>Solid wood, upholstery</t>
    <phoneticPr fontId="10" type="noConversion"/>
  </si>
  <si>
    <t xml:space="preserve"> EJ2022-6 Kendal Caramel</t>
    <phoneticPr fontId="10" type="noConversion"/>
  </si>
  <si>
    <t>W48 Dark Coffee</t>
    <phoneticPr fontId="10" type="noConversion"/>
  </si>
  <si>
    <t>Assembly Required</t>
  </si>
  <si>
    <t>ISTA 3A</t>
  </si>
  <si>
    <t>CHANGFENG COMPANY LIMITED</t>
    <phoneticPr fontId="10" type="noConversion"/>
  </si>
  <si>
    <t>Ho Chi Minh,Vietnam</t>
  </si>
  <si>
    <t>9401.61.4011</t>
    <phoneticPr fontId="10" type="noConversion"/>
  </si>
  <si>
    <t>Comm</t>
  </si>
  <si>
    <t>JLA MP Marena C2</t>
    <phoneticPr fontId="10" type="noConversion"/>
  </si>
  <si>
    <t>F25C2C022</t>
    <phoneticPr fontId="10" type="noConversion"/>
  </si>
  <si>
    <t>Marena</t>
    <phoneticPr fontId="10" type="noConversion"/>
  </si>
  <si>
    <t>32”W x 32”D x 37.5”H</t>
    <phoneticPr fontId="10" type="noConversion"/>
  </si>
  <si>
    <t>Solid wood+ plywood+ upholstery+ Metal Mechanism</t>
    <phoneticPr fontId="10" type="noConversion"/>
  </si>
  <si>
    <t>Solid wood, Plywood</t>
    <phoneticPr fontId="10" type="noConversion"/>
  </si>
  <si>
    <t xml:space="preserve">Factory Fabric #2025-1/ 2025-14/ 2025-18 </t>
    <phoneticPr fontId="10" type="noConversion"/>
  </si>
  <si>
    <t>W48 Dark Coffee</t>
    <phoneticPr fontId="10" type="noConversion"/>
  </si>
  <si>
    <t>LONG WEALTH WOOD VIET NAM CO., LTD</t>
    <phoneticPr fontId="10" type="noConversion"/>
  </si>
  <si>
    <t>JLA MS August B8</t>
    <phoneticPr fontId="10" type="noConversion"/>
  </si>
  <si>
    <t xml:space="preserve"> F24B8S019 </t>
    <phoneticPr fontId="10" type="noConversion"/>
  </si>
  <si>
    <t>Martha Stewart</t>
  </si>
  <si>
    <t xml:space="preserve">August </t>
    <phoneticPr fontId="10" type="noConversion"/>
  </si>
  <si>
    <t xml:space="preserve">Counter Stool </t>
    <phoneticPr fontId="10" type="noConversion"/>
  </si>
  <si>
    <t>BAR STOOL</t>
  </si>
  <si>
    <t>21"W x 19.75"D x 38"H</t>
    <phoneticPr fontId="10" type="noConversion"/>
  </si>
  <si>
    <t>Plywood, upholstery, metal</t>
    <phoneticPr fontId="10" type="noConversion"/>
  </si>
  <si>
    <t>Plywood, upholstery</t>
    <phoneticPr fontId="10" type="noConversion"/>
  </si>
  <si>
    <t xml:space="preserve"> EJ2022-6 Kendal Caramel</t>
    <phoneticPr fontId="10" type="noConversion"/>
  </si>
  <si>
    <t>Metal Finish: Antique Gold (same as for MP104-1238 Bryce)</t>
    <phoneticPr fontId="10" type="noConversion"/>
  </si>
  <si>
    <t>HONG MEI VN CO., LTD</t>
    <phoneticPr fontId="10" type="noConversion"/>
  </si>
  <si>
    <t>9092-15 Zeus Pearl</t>
    <phoneticPr fontId="10" type="noConversion"/>
  </si>
  <si>
    <t>MP103-1300</t>
  </si>
  <si>
    <t>MP103-1301</t>
  </si>
  <si>
    <t>MT104-0193</t>
    <phoneticPr fontId="15" type="noConversion"/>
  </si>
  <si>
    <t>MT104-0194</t>
  </si>
  <si>
    <t>Martha Stewart (Hard) 4%</t>
  </si>
  <si>
    <t>seat and back foam:2550 ; outside foam:1870</t>
    <phoneticPr fontId="10" type="noConversion"/>
  </si>
  <si>
    <t>Solid wood+ plywood+ upholstery+ Metal Mechanism,seat and back foam:2550 ; outside foam:1870</t>
    <phoneticPr fontId="3" type="noConversion"/>
  </si>
  <si>
    <t>AF2550 for seat, AF1870 for back</t>
    <phoneticPr fontId="10" type="noConversion"/>
  </si>
  <si>
    <t>Plywood, upholstery, metal,AF2550 for seat, AF1870 for back</t>
    <phoneticPr fontId="3" type="noConversion"/>
  </si>
  <si>
    <t>Factory Fabric #2025-1/ 2025-14/ 2025-18 ,W48 Dark Coffee,Assembly Required</t>
  </si>
  <si>
    <t xml:space="preserve"> EJ2022-6 Kendal Caramel,Metal Finish: Antique Gold (same as for MP104-1238 Bryce),Assembly Required</t>
  </si>
  <si>
    <t>9092-15 Zeus Pearl,Metal Finish: Antique Gold (same as for MP104-1238 Bryce),Assembly Required</t>
  </si>
  <si>
    <t>Bronze Nails</t>
    <phoneticPr fontId="10" type="noConversion"/>
  </si>
  <si>
    <t xml:space="preserve"> EJ2022-6 Kendal Caramel,W48 Dark Coffee,Assembly Required,Bronze Nails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</si>
</sst>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90" formatCode="\$#,##0.00;\-\$#,##0.00"/>
    <numFmt numFmtId="191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.5"/>
      <name val="Calibri"/>
      <family val="2"/>
    </font>
    <font>
      <b/>
      <sz val="12"/>
      <color rgb="FFFF0000"/>
      <name val="Calibri"/>
      <family val="2"/>
    </font>
    <font>
      <b/>
      <sz val="13"/>
      <color rgb="FFFF0000"/>
      <name val="Calibri"/>
      <family val="2"/>
    </font>
    <font>
      <sz val="9"/>
      <name val="Calibri"/>
      <family val="2"/>
    </font>
    <font>
      <sz val="8"/>
      <color rgb="FF333333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179" fontId="4" fillId="0" borderId="0">
      <alignment vertical="top"/>
    </xf>
  </cellStyleXfs>
  <cellXfs count="59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7" fontId="6" fillId="0" borderId="1" xfId="3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9" fillId="0" borderId="1" xfId="4" applyNumberFormat="1" applyFont="1" applyBorder="1" applyAlignment="1">
      <alignment horizontal="center" vertical="center" wrapText="1"/>
    </xf>
    <xf numFmtId="9" fontId="8" fillId="8" borderId="1" xfId="4" applyNumberFormat="1" applyFont="1" applyFill="1" applyBorder="1" applyAlignment="1">
      <alignment horizontal="center" vertical="center" wrapText="1"/>
    </xf>
    <xf numFmtId="10" fontId="9" fillId="9" borderId="1" xfId="4" applyNumberFormat="1" applyFont="1" applyFill="1" applyBorder="1" applyAlignment="1">
      <alignment horizontal="center" vertical="center" wrapText="1"/>
    </xf>
    <xf numFmtId="181" fontId="8" fillId="6" borderId="1" xfId="4" applyNumberFormat="1" applyFont="1" applyFill="1" applyBorder="1" applyAlignment="1">
      <alignment horizontal="center" vertical="center" wrapText="1"/>
    </xf>
    <xf numFmtId="188" fontId="8" fillId="6" borderId="1" xfId="4" applyNumberFormat="1" applyFont="1" applyFill="1" applyBorder="1" applyAlignment="1">
      <alignment horizontal="center" vertical="center" wrapText="1"/>
    </xf>
    <xf numFmtId="10" fontId="9" fillId="10" borderId="1" xfId="4" applyNumberFormat="1" applyFont="1" applyFill="1" applyBorder="1" applyAlignment="1">
      <alignment horizontal="center" vertical="center" wrapText="1"/>
    </xf>
    <xf numFmtId="181" fontId="6" fillId="6" borderId="1" xfId="3" applyNumberFormat="1" applyFont="1" applyFill="1" applyBorder="1" applyAlignment="1">
      <alignment horizontal="center" vertical="center" wrapText="1"/>
    </xf>
    <xf numFmtId="181" fontId="6" fillId="11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7" borderId="1" xfId="3" applyNumberFormat="1" applyFill="1" applyBorder="1" applyAlignment="1">
      <alignment horizontal="center" vertical="center" wrapText="1"/>
    </xf>
    <xf numFmtId="0" fontId="2" fillId="12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1" fontId="11" fillId="12" borderId="1" xfId="3" applyNumberFormat="1" applyFont="1" applyFill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7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1" fontId="2" fillId="7" borderId="1" xfId="3" applyNumberFormat="1" applyFill="1" applyBorder="1" applyAlignment="1">
      <alignment horizontal="center" vertical="center" wrapText="1"/>
    </xf>
    <xf numFmtId="188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9" fontId="0" fillId="7" borderId="1" xfId="7" applyFont="1" applyFill="1" applyBorder="1" applyAlignment="1">
      <alignment horizontal="center" vertical="center" wrapText="1"/>
    </xf>
    <xf numFmtId="181" fontId="2" fillId="9" borderId="1" xfId="3" applyNumberFormat="1" applyFill="1" applyBorder="1" applyAlignment="1">
      <alignment horizontal="center" vertical="center" wrapText="1"/>
    </xf>
    <xf numFmtId="188" fontId="0" fillId="7" borderId="1" xfId="7" applyNumberFormat="1" applyFont="1" applyFill="1" applyBorder="1" applyAlignment="1">
      <alignment horizontal="center" vertical="center" wrapText="1"/>
    </xf>
    <xf numFmtId="181" fontId="2" fillId="13" borderId="1" xfId="3" applyNumberFormat="1" applyFill="1" applyBorder="1" applyAlignment="1">
      <alignment horizontal="center" vertical="center" wrapText="1"/>
    </xf>
    <xf numFmtId="190" fontId="2" fillId="13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12" fillId="0" borderId="1" xfId="14" applyNumberFormat="1" applyFont="1" applyBorder="1" applyAlignment="1" applyProtection="1">
      <alignment vertical="center" wrapText="1" shrinkToFit="1"/>
      <protection locked="0"/>
    </xf>
    <xf numFmtId="14" fontId="13" fillId="14" borderId="1" xfId="0" applyNumberFormat="1" applyFont="1" applyFill="1" applyBorder="1" applyAlignment="1">
      <alignment horizontal="center" vertical="center" wrapText="1"/>
    </xf>
    <xf numFmtId="10" fontId="14" fillId="0" borderId="1" xfId="3" applyNumberFormat="1" applyFont="1" applyBorder="1" applyAlignment="1">
      <alignment horizontal="center" vertical="center" wrapText="1"/>
    </xf>
    <xf numFmtId="191" fontId="2" fillId="15" borderId="1" xfId="0" applyNumberFormat="1" applyFont="1" applyFill="1" applyBorder="1" applyAlignment="1"/>
    <xf numFmtId="191" fontId="1" fillId="4" borderId="1" xfId="0" applyNumberFormat="1" applyFont="1" applyFill="1" applyBorder="1" applyAlignment="1">
      <alignment horizontal="center"/>
    </xf>
    <xf numFmtId="0" fontId="16" fillId="0" borderId="0" xfId="0" applyNumberFormat="1" applyFont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7</xdr:row>
      <xdr:rowOff>130174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9</xdr:row>
      <xdr:rowOff>42298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8" name="图片 7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3</xdr:row>
      <xdr:rowOff>77942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601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"/>
  <sheetViews>
    <sheetView tabSelected="1" topLeftCell="AE1" zoomScale="85" zoomScaleNormal="85" workbookViewId="0">
      <selection activeCell="AG1" sqref="AG1:AG1048576"/>
    </sheetView>
  </sheetViews>
  <sheetFormatPr defaultRowHeight="12.75" x14ac:dyDescent="0.2"/>
  <cols>
    <col min="1" max="37" width="20" style="1" customWidth="1"/>
    <col min="38" max="16384" width="9.140625" style="1"/>
  </cols>
  <sheetData>
    <row r="1" spans="1:85" s="28" customFormat="1" ht="68.25" customHeight="1" x14ac:dyDescent="0.25">
      <c r="A1" s="2" t="s">
        <v>9</v>
      </c>
      <c r="B1" s="2" t="s">
        <v>10</v>
      </c>
      <c r="C1" s="3" t="s">
        <v>30</v>
      </c>
      <c r="D1" s="3" t="s">
        <v>0</v>
      </c>
      <c r="E1" s="3" t="s">
        <v>12</v>
      </c>
      <c r="F1" s="4" t="s">
        <v>31</v>
      </c>
      <c r="G1" s="5" t="s">
        <v>3</v>
      </c>
      <c r="H1" s="5" t="s">
        <v>32</v>
      </c>
      <c r="I1" s="5" t="s">
        <v>2</v>
      </c>
      <c r="J1" s="3" t="s">
        <v>33</v>
      </c>
      <c r="K1" s="3" t="s">
        <v>34</v>
      </c>
      <c r="L1" s="3" t="s">
        <v>35</v>
      </c>
      <c r="M1" s="6" t="s">
        <v>11</v>
      </c>
      <c r="N1" s="6" t="s">
        <v>1</v>
      </c>
      <c r="O1" s="7" t="s">
        <v>4</v>
      </c>
      <c r="P1" s="8" t="s">
        <v>36</v>
      </c>
      <c r="Q1" s="6" t="s">
        <v>5</v>
      </c>
      <c r="R1" s="5" t="s">
        <v>37</v>
      </c>
      <c r="S1" s="5" t="s">
        <v>38</v>
      </c>
      <c r="T1" s="5" t="s">
        <v>39</v>
      </c>
      <c r="U1" s="8" t="s">
        <v>40</v>
      </c>
      <c r="V1" s="6" t="s">
        <v>41</v>
      </c>
      <c r="W1" s="5" t="s">
        <v>42</v>
      </c>
      <c r="X1" s="5" t="s">
        <v>43</v>
      </c>
      <c r="Y1" s="5" t="s">
        <v>44</v>
      </c>
      <c r="Z1" s="5" t="s">
        <v>45</v>
      </c>
      <c r="AA1" s="8" t="s">
        <v>6</v>
      </c>
      <c r="AB1" s="6" t="s">
        <v>13</v>
      </c>
      <c r="AC1" s="2" t="s">
        <v>46</v>
      </c>
      <c r="AD1" s="9" t="s">
        <v>7</v>
      </c>
      <c r="AE1" s="3" t="s">
        <v>47</v>
      </c>
      <c r="AF1" s="3" t="s">
        <v>28</v>
      </c>
      <c r="AG1" s="10" t="s">
        <v>48</v>
      </c>
      <c r="AH1" s="11" t="s">
        <v>14</v>
      </c>
      <c r="AI1" s="12" t="s">
        <v>49</v>
      </c>
      <c r="AJ1" s="13" t="s">
        <v>50</v>
      </c>
      <c r="AK1" s="15" t="s">
        <v>15</v>
      </c>
      <c r="AL1" s="16" t="s">
        <v>51</v>
      </c>
      <c r="AM1" s="14" t="s">
        <v>16</v>
      </c>
      <c r="AN1" s="2" t="s">
        <v>17</v>
      </c>
      <c r="AO1" s="17" t="s">
        <v>18</v>
      </c>
      <c r="AP1" s="2" t="s">
        <v>19</v>
      </c>
      <c r="AQ1" s="18" t="s">
        <v>20</v>
      </c>
      <c r="AR1" s="19" t="s">
        <v>21</v>
      </c>
      <c r="AS1" s="17" t="s">
        <v>52</v>
      </c>
      <c r="AT1" s="18" t="s">
        <v>53</v>
      </c>
      <c r="AU1" s="17" t="s">
        <v>54</v>
      </c>
      <c r="AV1" s="18" t="s">
        <v>55</v>
      </c>
      <c r="AW1" s="17" t="s">
        <v>56</v>
      </c>
      <c r="AX1" s="20" t="s">
        <v>24</v>
      </c>
      <c r="AY1" s="18" t="s">
        <v>25</v>
      </c>
      <c r="AZ1" s="17" t="s">
        <v>26</v>
      </c>
      <c r="BA1" s="17" t="s">
        <v>27</v>
      </c>
      <c r="BB1" s="17" t="s">
        <v>57</v>
      </c>
      <c r="BC1" s="21" t="s">
        <v>58</v>
      </c>
      <c r="BD1" s="22" t="s">
        <v>59</v>
      </c>
      <c r="BE1" s="18" t="s">
        <v>22</v>
      </c>
      <c r="BF1" s="17" t="s">
        <v>23</v>
      </c>
      <c r="BG1" s="18" t="s">
        <v>60</v>
      </c>
      <c r="BH1" s="17" t="s">
        <v>61</v>
      </c>
      <c r="BI1" s="18" t="s">
        <v>62</v>
      </c>
      <c r="BJ1" s="17" t="s">
        <v>63</v>
      </c>
      <c r="BK1" s="18" t="s">
        <v>64</v>
      </c>
      <c r="BL1" s="17" t="s">
        <v>65</v>
      </c>
      <c r="BM1" s="18" t="s">
        <v>66</v>
      </c>
      <c r="BN1" s="17" t="s">
        <v>67</v>
      </c>
      <c r="BO1" s="20" t="s">
        <v>68</v>
      </c>
      <c r="BP1" s="18" t="s">
        <v>69</v>
      </c>
      <c r="BQ1" s="17" t="s">
        <v>70</v>
      </c>
      <c r="BR1" s="20" t="s">
        <v>71</v>
      </c>
      <c r="BS1" s="18" t="s">
        <v>72</v>
      </c>
      <c r="BT1" s="17" t="s">
        <v>73</v>
      </c>
      <c r="BU1" s="17" t="s">
        <v>74</v>
      </c>
      <c r="BV1" s="23" t="s">
        <v>75</v>
      </c>
      <c r="BW1" s="24" t="s">
        <v>76</v>
      </c>
      <c r="BX1" s="25" t="s">
        <v>77</v>
      </c>
      <c r="BY1" s="23" t="s">
        <v>78</v>
      </c>
      <c r="BZ1" s="23" t="s">
        <v>79</v>
      </c>
      <c r="CA1" s="26" t="s">
        <v>80</v>
      </c>
      <c r="CB1" s="23" t="s">
        <v>81</v>
      </c>
      <c r="CC1" s="27" t="s">
        <v>82</v>
      </c>
      <c r="CE1" s="52"/>
      <c r="CF1" s="52"/>
      <c r="CG1" s="52"/>
    </row>
    <row r="2" spans="1:85" s="28" customFormat="1" ht="76.5" customHeight="1" x14ac:dyDescent="0.25">
      <c r="A2" s="29">
        <v>1</v>
      </c>
      <c r="B2" s="29"/>
      <c r="C2" s="30" t="s">
        <v>83</v>
      </c>
      <c r="D2" s="56" t="s">
        <v>125</v>
      </c>
      <c r="E2" s="29"/>
      <c r="F2" s="31" t="s">
        <v>84</v>
      </c>
      <c r="G2" s="32" t="s">
        <v>85</v>
      </c>
      <c r="H2" s="29"/>
      <c r="I2" s="29"/>
      <c r="J2" s="30" t="s">
        <v>86</v>
      </c>
      <c r="K2" s="30" t="s">
        <v>87</v>
      </c>
      <c r="L2" s="30" t="s">
        <v>88</v>
      </c>
      <c r="M2" s="33" t="s">
        <v>89</v>
      </c>
      <c r="N2" s="33" t="s">
        <v>90</v>
      </c>
      <c r="O2" s="29" t="s">
        <v>91</v>
      </c>
      <c r="P2" s="34" t="s">
        <v>92</v>
      </c>
      <c r="Q2" s="29"/>
      <c r="R2" s="29"/>
      <c r="S2" s="29" t="s">
        <v>93</v>
      </c>
      <c r="T2" s="29"/>
      <c r="U2" s="29" t="s">
        <v>93</v>
      </c>
      <c r="V2" s="29" t="s">
        <v>94</v>
      </c>
      <c r="W2" s="36" t="s">
        <v>95</v>
      </c>
      <c r="X2" s="36" t="s">
        <v>96</v>
      </c>
      <c r="Y2" s="37" t="s">
        <v>97</v>
      </c>
      <c r="Z2" s="29" t="s">
        <v>137</v>
      </c>
      <c r="AA2" s="35" t="s">
        <v>138</v>
      </c>
      <c r="AB2" s="29" t="s">
        <v>29</v>
      </c>
      <c r="AC2" s="29" t="s">
        <v>98</v>
      </c>
      <c r="AD2" s="29" t="s">
        <v>8</v>
      </c>
      <c r="AE2" s="29" t="s">
        <v>99</v>
      </c>
      <c r="AF2" s="29" t="s">
        <v>100</v>
      </c>
      <c r="AG2" s="38">
        <v>72.150000000000006</v>
      </c>
      <c r="AH2" s="39">
        <v>72.150000000000006</v>
      </c>
      <c r="AI2" s="40">
        <v>1</v>
      </c>
      <c r="AJ2" s="40">
        <v>2</v>
      </c>
      <c r="AK2" s="41">
        <v>1</v>
      </c>
      <c r="AL2" s="40">
        <v>65</v>
      </c>
      <c r="AM2" s="42">
        <v>144</v>
      </c>
      <c r="AN2" s="43">
        <v>4000</v>
      </c>
      <c r="AO2" s="44">
        <f t="shared" ref="AO2:AO5" si="0">IF(ISERROR(AN2/AM2),"",AN2/AM2)</f>
        <v>27.777777777777779</v>
      </c>
      <c r="AP2" s="30" t="s">
        <v>101</v>
      </c>
      <c r="AQ2" s="45">
        <v>0.25</v>
      </c>
      <c r="AR2" s="44">
        <f>IF(ISERROR(AG2*AQ2),"",AG2*AQ2)</f>
        <v>18.037500000000001</v>
      </c>
      <c r="AS2" s="44">
        <f>IF(ISERROR(AG2+AO2+AR2),"",AG2+AO2+AR2)</f>
        <v>117.96527777777777</v>
      </c>
      <c r="AT2" s="46">
        <v>0.05</v>
      </c>
      <c r="AU2" s="44">
        <f t="shared" ref="AU2:AU5" si="1">IF(ISERROR(BD2*AT2),"",BD2*AT2)</f>
        <v>5.5500000000000007</v>
      </c>
      <c r="AV2" s="46">
        <v>0</v>
      </c>
      <c r="AW2" s="44">
        <f t="shared" ref="AW2:AW5" si="2">IF(ISERROR(BD2*AV2),"",BD2*AV2)</f>
        <v>0</v>
      </c>
      <c r="AX2" s="39" t="s">
        <v>102</v>
      </c>
      <c r="AY2" s="46">
        <v>0.05</v>
      </c>
      <c r="AZ2" s="44">
        <f t="shared" ref="AZ2:AZ5" si="3">IF(ISERROR(BD2*AY2),"",BD2*AY2)</f>
        <v>5.5500000000000007</v>
      </c>
      <c r="BA2" s="44">
        <f t="shared" ref="BA2:BA5" si="4">IF(ISERROR(AU2+AW2+AZ2),"",AU2+AW2+AZ2)</f>
        <v>11.100000000000001</v>
      </c>
      <c r="BB2" s="44">
        <f>IF(ISERROR(AG2+BA2),"",AG2+BA2)</f>
        <v>83.25</v>
      </c>
      <c r="BC2" s="47">
        <f t="shared" ref="BC2:BC5" si="5">IF(ISERROR((BD2-BB2)/BD2),"",(BD2-BB2)/BD2)</f>
        <v>0.25</v>
      </c>
      <c r="BD2" s="48">
        <v>111</v>
      </c>
      <c r="BE2" s="46">
        <v>0.08</v>
      </c>
      <c r="BF2" s="44">
        <f t="shared" ref="BF2:BF5" si="6">IF(ISERROR(BX2*BE2),"",BX2*BE2)</f>
        <v>22.571999999999999</v>
      </c>
      <c r="BG2" s="46">
        <v>0</v>
      </c>
      <c r="BH2" s="44">
        <f t="shared" ref="BH2:BH5" si="7">IF(ISERROR(BX2*BG2),"",BX2*BG2)</f>
        <v>0</v>
      </c>
      <c r="BI2" s="46">
        <v>0.06</v>
      </c>
      <c r="BJ2" s="44">
        <f t="shared" ref="BJ2:BJ5" si="8">IF(ISERROR(BX2*BI2),"",BX2*BI2)</f>
        <v>16.928999999999998</v>
      </c>
      <c r="BK2" s="46">
        <v>0.05</v>
      </c>
      <c r="BL2" s="44">
        <f t="shared" ref="BL2:BL5" si="9">IF(ISERROR(BX2*BK2),"",BX2*BK2)</f>
        <v>14.1075</v>
      </c>
      <c r="BM2" s="46">
        <v>0.1</v>
      </c>
      <c r="BN2" s="44">
        <f t="shared" ref="BN2:BN5" si="10">IF(ISERROR(BX2*BM2),"",BX2*BM2)</f>
        <v>28.215</v>
      </c>
      <c r="BO2" s="39"/>
      <c r="BP2" s="46"/>
      <c r="BQ2" s="44">
        <f t="shared" ref="BQ2:BQ5" si="11">IF(ISERROR(BX2*BP2),"",BX2*BP2)</f>
        <v>0</v>
      </c>
      <c r="BR2" s="39"/>
      <c r="BS2" s="46"/>
      <c r="BT2" s="44">
        <f t="shared" ref="BT2:BT5" si="12">IF(ISERROR(BX2*BS2),"",BX2*BS2)</f>
        <v>0</v>
      </c>
      <c r="BU2" s="44">
        <f t="shared" ref="BU2:BU5" si="13">IF(ISERROR(BF2+BH2+BJ2+BL2+BN2+BQ2+BT2),"",BF2+BH2+BJ2+BL2+BN2+BQ2+BT2)</f>
        <v>81.823499999999996</v>
      </c>
      <c r="BV2" s="44">
        <f t="shared" ref="BV2:BV5" si="14">IF(ISERROR(AS2+BU2),"",AS2+BU2)</f>
        <v>199.78877777777777</v>
      </c>
      <c r="BW2" s="49">
        <f t="shared" ref="BW2:BW5" si="15">IF(ISERROR((BX2-BV2)/BX2),"",(BX2-BV2)/BX2)</f>
        <v>0.29190580266603655</v>
      </c>
      <c r="BX2" s="50">
        <v>282.14999999999998</v>
      </c>
      <c r="BY2" s="44">
        <f t="shared" ref="BY2:BY5" si="16">IF(BX2="","",BX2*1.05)</f>
        <v>296.25749999999999</v>
      </c>
      <c r="BZ2" s="44">
        <f t="shared" ref="BZ2:BZ5" si="17">IF(BY2="","",BY2/0.75)</f>
        <v>395.01</v>
      </c>
      <c r="CA2" s="51">
        <v>599</v>
      </c>
      <c r="CB2" s="47">
        <f t="shared" ref="CB2:CB5" si="18">IF(ISERROR((CA2-BY2)/CA2),"",(CA2-BY2)/CA2)</f>
        <v>0.5054131886477462</v>
      </c>
      <c r="CC2" s="39"/>
      <c r="CE2" s="52"/>
      <c r="CF2" s="52"/>
      <c r="CG2" s="52"/>
    </row>
    <row r="3" spans="1:85" s="28" customFormat="1" ht="76.5" customHeight="1" x14ac:dyDescent="0.25">
      <c r="A3" s="29">
        <v>2</v>
      </c>
      <c r="B3" s="29"/>
      <c r="C3" s="30" t="s">
        <v>103</v>
      </c>
      <c r="D3" s="56" t="s">
        <v>126</v>
      </c>
      <c r="E3" s="29"/>
      <c r="F3" s="32" t="s">
        <v>104</v>
      </c>
      <c r="G3" s="32" t="s">
        <v>85</v>
      </c>
      <c r="H3" s="29"/>
      <c r="I3" s="29"/>
      <c r="J3" s="30" t="s">
        <v>105</v>
      </c>
      <c r="K3" s="30" t="s">
        <v>105</v>
      </c>
      <c r="L3" s="30" t="s">
        <v>105</v>
      </c>
      <c r="M3" s="33" t="s">
        <v>89</v>
      </c>
      <c r="N3" s="33" t="s">
        <v>90</v>
      </c>
      <c r="O3" s="29" t="s">
        <v>91</v>
      </c>
      <c r="P3" s="34" t="s">
        <v>106</v>
      </c>
      <c r="Q3" s="29"/>
      <c r="R3" s="29"/>
      <c r="S3" s="29" t="s">
        <v>107</v>
      </c>
      <c r="T3" s="29" t="s">
        <v>130</v>
      </c>
      <c r="U3" s="35" t="s">
        <v>131</v>
      </c>
      <c r="V3" s="29" t="s">
        <v>108</v>
      </c>
      <c r="W3" s="29" t="s">
        <v>109</v>
      </c>
      <c r="X3" s="29" t="s">
        <v>110</v>
      </c>
      <c r="Y3" s="37" t="s">
        <v>97</v>
      </c>
      <c r="Z3" s="29"/>
      <c r="AA3" s="35" t="s">
        <v>134</v>
      </c>
      <c r="AB3" s="29" t="s">
        <v>29</v>
      </c>
      <c r="AC3" s="29" t="s">
        <v>98</v>
      </c>
      <c r="AD3" s="29" t="s">
        <v>8</v>
      </c>
      <c r="AE3" s="29" t="s">
        <v>111</v>
      </c>
      <c r="AF3" s="29" t="s">
        <v>100</v>
      </c>
      <c r="AG3" s="39">
        <v>60</v>
      </c>
      <c r="AH3" s="39">
        <v>60</v>
      </c>
      <c r="AI3" s="40">
        <v>1</v>
      </c>
      <c r="AJ3" s="40">
        <v>2</v>
      </c>
      <c r="AK3" s="41">
        <v>1</v>
      </c>
      <c r="AL3" s="40">
        <v>65</v>
      </c>
      <c r="AM3" s="42">
        <v>180</v>
      </c>
      <c r="AN3" s="43">
        <v>4000</v>
      </c>
      <c r="AO3" s="44">
        <f t="shared" si="0"/>
        <v>22.222222222222221</v>
      </c>
      <c r="AP3" s="30" t="s">
        <v>101</v>
      </c>
      <c r="AQ3" s="45">
        <v>0.25</v>
      </c>
      <c r="AR3" s="44">
        <f>IF(ISERROR(AG3*AQ3),"",AG3*AQ3)</f>
        <v>15</v>
      </c>
      <c r="AS3" s="44">
        <f>IF(ISERROR(AG3+AO3+AR3),"",AG3+AO3+AR3)</f>
        <v>97.222222222222229</v>
      </c>
      <c r="AT3" s="46">
        <v>0.05</v>
      </c>
      <c r="AU3" s="44">
        <f t="shared" si="1"/>
        <v>4.6500000000000004</v>
      </c>
      <c r="AV3" s="46">
        <v>0</v>
      </c>
      <c r="AW3" s="44">
        <f t="shared" si="2"/>
        <v>0</v>
      </c>
      <c r="AX3" s="39" t="s">
        <v>102</v>
      </c>
      <c r="AY3" s="46">
        <v>0.05</v>
      </c>
      <c r="AZ3" s="44">
        <f t="shared" si="3"/>
        <v>4.6500000000000004</v>
      </c>
      <c r="BA3" s="44">
        <f t="shared" si="4"/>
        <v>9.3000000000000007</v>
      </c>
      <c r="BB3" s="44">
        <f>IF(ISERROR(AG3+BA3),"",AG3+BA3)</f>
        <v>69.3</v>
      </c>
      <c r="BC3" s="47">
        <f t="shared" si="5"/>
        <v>0.25483870967741939</v>
      </c>
      <c r="BD3" s="48">
        <v>93</v>
      </c>
      <c r="BE3" s="46">
        <v>0.08</v>
      </c>
      <c r="BF3" s="44">
        <f t="shared" si="6"/>
        <v>15.280000000000001</v>
      </c>
      <c r="BG3" s="46">
        <v>0</v>
      </c>
      <c r="BH3" s="44">
        <f t="shared" si="7"/>
        <v>0</v>
      </c>
      <c r="BI3" s="46">
        <v>0.06</v>
      </c>
      <c r="BJ3" s="44">
        <f t="shared" si="8"/>
        <v>11.459999999999999</v>
      </c>
      <c r="BK3" s="46">
        <v>0.05</v>
      </c>
      <c r="BL3" s="44">
        <f t="shared" si="9"/>
        <v>9.5500000000000007</v>
      </c>
      <c r="BM3" s="46">
        <v>0.1</v>
      </c>
      <c r="BN3" s="44">
        <f t="shared" si="10"/>
        <v>19.100000000000001</v>
      </c>
      <c r="BO3" s="39"/>
      <c r="BP3" s="46"/>
      <c r="BQ3" s="44">
        <f t="shared" si="11"/>
        <v>0</v>
      </c>
      <c r="BR3" s="39"/>
      <c r="BS3" s="46"/>
      <c r="BT3" s="44">
        <f t="shared" si="12"/>
        <v>0</v>
      </c>
      <c r="BU3" s="44">
        <f t="shared" si="13"/>
        <v>55.390000000000008</v>
      </c>
      <c r="BV3" s="44">
        <f t="shared" si="14"/>
        <v>152.61222222222224</v>
      </c>
      <c r="BW3" s="49">
        <f t="shared" si="15"/>
        <v>0.20098312972658511</v>
      </c>
      <c r="BX3" s="50">
        <v>191</v>
      </c>
      <c r="BY3" s="44">
        <f t="shared" si="16"/>
        <v>200.55</v>
      </c>
      <c r="BZ3" s="44">
        <f t="shared" si="17"/>
        <v>267.40000000000003</v>
      </c>
      <c r="CA3" s="51">
        <v>399</v>
      </c>
      <c r="CB3" s="47">
        <f t="shared" si="18"/>
        <v>0.49736842105263157</v>
      </c>
      <c r="CC3" s="39"/>
      <c r="CE3" s="52"/>
      <c r="CF3" s="52"/>
      <c r="CG3" s="52"/>
    </row>
    <row r="4" spans="1:85" s="28" customFormat="1" ht="114.75" customHeight="1" x14ac:dyDescent="0.2">
      <c r="A4" s="29">
        <v>3</v>
      </c>
      <c r="B4" s="53"/>
      <c r="C4" s="30" t="s">
        <v>112</v>
      </c>
      <c r="D4" s="57" t="s">
        <v>127</v>
      </c>
      <c r="E4" s="29"/>
      <c r="F4" s="32" t="s">
        <v>113</v>
      </c>
      <c r="G4" s="54" t="s">
        <v>114</v>
      </c>
      <c r="H4" s="29"/>
      <c r="I4" s="58" t="s">
        <v>129</v>
      </c>
      <c r="J4" s="30" t="s">
        <v>115</v>
      </c>
      <c r="K4" s="30" t="s">
        <v>115</v>
      </c>
      <c r="L4" s="30" t="s">
        <v>115</v>
      </c>
      <c r="M4" s="33" t="s">
        <v>116</v>
      </c>
      <c r="N4" s="33" t="s">
        <v>116</v>
      </c>
      <c r="O4" s="29" t="s">
        <v>117</v>
      </c>
      <c r="P4" s="34" t="s">
        <v>118</v>
      </c>
      <c r="Q4" s="29"/>
      <c r="R4" s="29"/>
      <c r="S4" s="29" t="s">
        <v>119</v>
      </c>
      <c r="T4" s="29" t="s">
        <v>132</v>
      </c>
      <c r="U4" s="35" t="s">
        <v>133</v>
      </c>
      <c r="V4" s="29" t="s">
        <v>120</v>
      </c>
      <c r="W4" s="29" t="s">
        <v>121</v>
      </c>
      <c r="X4" s="29" t="s">
        <v>122</v>
      </c>
      <c r="Y4" s="37" t="s">
        <v>97</v>
      </c>
      <c r="Z4" s="29"/>
      <c r="AA4" s="35" t="s">
        <v>135</v>
      </c>
      <c r="AB4" s="29" t="s">
        <v>29</v>
      </c>
      <c r="AC4" s="29" t="s">
        <v>98</v>
      </c>
      <c r="AD4" s="29" t="s">
        <v>8</v>
      </c>
      <c r="AE4" s="29" t="s">
        <v>123</v>
      </c>
      <c r="AF4" s="29" t="s">
        <v>100</v>
      </c>
      <c r="AG4" s="39">
        <v>40.08</v>
      </c>
      <c r="AH4" s="39">
        <v>40.08</v>
      </c>
      <c r="AI4" s="40">
        <v>1</v>
      </c>
      <c r="AJ4" s="40">
        <v>2</v>
      </c>
      <c r="AK4" s="41">
        <v>1</v>
      </c>
      <c r="AL4" s="40">
        <v>65</v>
      </c>
      <c r="AM4" s="42">
        <v>400</v>
      </c>
      <c r="AN4" s="43">
        <v>4000</v>
      </c>
      <c r="AO4" s="44">
        <f t="shared" si="0"/>
        <v>10</v>
      </c>
      <c r="AP4" s="30" t="s">
        <v>101</v>
      </c>
      <c r="AQ4" s="45">
        <v>0.25</v>
      </c>
      <c r="AR4" s="44">
        <f>IF(ISERROR(AG4*AQ4),"",AG4*AQ4)</f>
        <v>10.02</v>
      </c>
      <c r="AS4" s="44">
        <f>IF(ISERROR(AG4+AO4+AR4),"",AG4+AO4+AR4)</f>
        <v>60.099999999999994</v>
      </c>
      <c r="AT4" s="46">
        <v>0.05</v>
      </c>
      <c r="AU4" s="44">
        <f t="shared" si="1"/>
        <v>3.3000000000000003</v>
      </c>
      <c r="AV4" s="55">
        <v>0.04</v>
      </c>
      <c r="AW4" s="44">
        <f t="shared" si="2"/>
        <v>2.64</v>
      </c>
      <c r="AX4" s="39" t="s">
        <v>102</v>
      </c>
      <c r="AY4" s="46">
        <v>0.05</v>
      </c>
      <c r="AZ4" s="44">
        <f t="shared" si="3"/>
        <v>3.3000000000000003</v>
      </c>
      <c r="BA4" s="44">
        <f t="shared" si="4"/>
        <v>9.24</v>
      </c>
      <c r="BB4" s="44">
        <f>IF(ISERROR(AG4+BA4),"",AG4+BA4)</f>
        <v>49.32</v>
      </c>
      <c r="BC4" s="47">
        <f t="shared" si="5"/>
        <v>0.25272727272727274</v>
      </c>
      <c r="BD4" s="48">
        <v>66</v>
      </c>
      <c r="BE4" s="46">
        <v>0.08</v>
      </c>
      <c r="BF4" s="44">
        <f t="shared" si="6"/>
        <v>9.92</v>
      </c>
      <c r="BG4" s="55">
        <v>0.04</v>
      </c>
      <c r="BH4" s="44">
        <f t="shared" si="7"/>
        <v>4.96</v>
      </c>
      <c r="BI4" s="46">
        <v>0.06</v>
      </c>
      <c r="BJ4" s="44">
        <f t="shared" si="8"/>
        <v>7.4399999999999995</v>
      </c>
      <c r="BK4" s="46">
        <v>0.05</v>
      </c>
      <c r="BL4" s="44">
        <f t="shared" si="9"/>
        <v>6.2</v>
      </c>
      <c r="BM4" s="46">
        <v>0.1</v>
      </c>
      <c r="BN4" s="44">
        <f t="shared" si="10"/>
        <v>12.4</v>
      </c>
      <c r="BO4" s="39"/>
      <c r="BP4" s="46"/>
      <c r="BQ4" s="44">
        <f t="shared" si="11"/>
        <v>0</v>
      </c>
      <c r="BR4" s="39"/>
      <c r="BS4" s="46"/>
      <c r="BT4" s="44">
        <f t="shared" si="12"/>
        <v>0</v>
      </c>
      <c r="BU4" s="44">
        <f t="shared" si="13"/>
        <v>40.92</v>
      </c>
      <c r="BV4" s="44">
        <f t="shared" si="14"/>
        <v>101.02</v>
      </c>
      <c r="BW4" s="49">
        <f t="shared" si="15"/>
        <v>0.18532258064516133</v>
      </c>
      <c r="BX4" s="50">
        <v>124</v>
      </c>
      <c r="BY4" s="44">
        <f t="shared" si="16"/>
        <v>130.20000000000002</v>
      </c>
      <c r="BZ4" s="44">
        <f t="shared" si="17"/>
        <v>173.60000000000002</v>
      </c>
      <c r="CA4" s="51">
        <v>259</v>
      </c>
      <c r="CB4" s="47">
        <f t="shared" si="18"/>
        <v>0.49729729729729721</v>
      </c>
      <c r="CC4" s="39"/>
      <c r="CE4" s="52"/>
      <c r="CF4" s="52"/>
      <c r="CG4" s="52"/>
    </row>
    <row r="5" spans="1:85" s="28" customFormat="1" ht="113.25" customHeight="1" x14ac:dyDescent="0.2">
      <c r="A5" s="29">
        <v>4</v>
      </c>
      <c r="B5" s="53"/>
      <c r="C5" s="30" t="s">
        <v>112</v>
      </c>
      <c r="D5" s="57" t="s">
        <v>128</v>
      </c>
      <c r="E5" s="29"/>
      <c r="F5" s="32" t="s">
        <v>113</v>
      </c>
      <c r="G5" s="54" t="s">
        <v>114</v>
      </c>
      <c r="H5" s="29"/>
      <c r="I5" s="58" t="s">
        <v>129</v>
      </c>
      <c r="J5" s="30" t="s">
        <v>115</v>
      </c>
      <c r="K5" s="30" t="s">
        <v>115</v>
      </c>
      <c r="L5" s="30" t="s">
        <v>115</v>
      </c>
      <c r="M5" s="33" t="s">
        <v>116</v>
      </c>
      <c r="N5" s="33" t="s">
        <v>116</v>
      </c>
      <c r="O5" s="29" t="s">
        <v>117</v>
      </c>
      <c r="P5" s="34" t="s">
        <v>118</v>
      </c>
      <c r="Q5" s="29"/>
      <c r="R5" s="29"/>
      <c r="S5" s="29" t="s">
        <v>119</v>
      </c>
      <c r="T5" s="29" t="s">
        <v>132</v>
      </c>
      <c r="U5" s="35" t="s">
        <v>133</v>
      </c>
      <c r="V5" s="29" t="s">
        <v>120</v>
      </c>
      <c r="W5" s="29" t="s">
        <v>124</v>
      </c>
      <c r="X5" s="29" t="s">
        <v>122</v>
      </c>
      <c r="Y5" s="37" t="s">
        <v>97</v>
      </c>
      <c r="Z5" s="29"/>
      <c r="AA5" s="35" t="s">
        <v>136</v>
      </c>
      <c r="AB5" s="29" t="s">
        <v>29</v>
      </c>
      <c r="AC5" s="29" t="s">
        <v>98</v>
      </c>
      <c r="AD5" s="29" t="s">
        <v>8</v>
      </c>
      <c r="AE5" s="29" t="s">
        <v>123</v>
      </c>
      <c r="AF5" s="29" t="s">
        <v>100</v>
      </c>
      <c r="AG5" s="39">
        <v>39.5</v>
      </c>
      <c r="AH5" s="39">
        <v>39.5</v>
      </c>
      <c r="AI5" s="40">
        <v>1</v>
      </c>
      <c r="AJ5" s="40">
        <v>2</v>
      </c>
      <c r="AK5" s="41">
        <v>1</v>
      </c>
      <c r="AL5" s="40">
        <v>65</v>
      </c>
      <c r="AM5" s="42">
        <v>400</v>
      </c>
      <c r="AN5" s="43">
        <v>4000</v>
      </c>
      <c r="AO5" s="44">
        <f t="shared" si="0"/>
        <v>10</v>
      </c>
      <c r="AP5" s="30" t="s">
        <v>101</v>
      </c>
      <c r="AQ5" s="45">
        <v>0.25</v>
      </c>
      <c r="AR5" s="44">
        <f>IF(ISERROR(AG5*AQ5),"",AG5*AQ5)</f>
        <v>9.875</v>
      </c>
      <c r="AS5" s="44">
        <f>IF(ISERROR(AG5+AO5+AR5),"",AG5+AO5+AR5)</f>
        <v>59.375</v>
      </c>
      <c r="AT5" s="46">
        <v>0.05</v>
      </c>
      <c r="AU5" s="44">
        <f t="shared" si="1"/>
        <v>3.3000000000000003</v>
      </c>
      <c r="AV5" s="55">
        <v>0.04</v>
      </c>
      <c r="AW5" s="44">
        <f t="shared" si="2"/>
        <v>2.64</v>
      </c>
      <c r="AX5" s="39" t="s">
        <v>102</v>
      </c>
      <c r="AY5" s="46">
        <v>0.05</v>
      </c>
      <c r="AZ5" s="44">
        <f t="shared" si="3"/>
        <v>3.3000000000000003</v>
      </c>
      <c r="BA5" s="44">
        <f t="shared" si="4"/>
        <v>9.24</v>
      </c>
      <c r="BB5" s="44">
        <f>IF(ISERROR(AG5+BA5),"",AG5+BA5)</f>
        <v>48.74</v>
      </c>
      <c r="BC5" s="47">
        <f t="shared" si="5"/>
        <v>0.26151515151515148</v>
      </c>
      <c r="BD5" s="48">
        <v>66</v>
      </c>
      <c r="BE5" s="46">
        <v>0.08</v>
      </c>
      <c r="BF5" s="44">
        <f t="shared" si="6"/>
        <v>9.92</v>
      </c>
      <c r="BG5" s="55">
        <v>0.04</v>
      </c>
      <c r="BH5" s="44">
        <f t="shared" si="7"/>
        <v>4.96</v>
      </c>
      <c r="BI5" s="46">
        <v>0.06</v>
      </c>
      <c r="BJ5" s="44">
        <f t="shared" si="8"/>
        <v>7.4399999999999995</v>
      </c>
      <c r="BK5" s="46">
        <v>0.05</v>
      </c>
      <c r="BL5" s="44">
        <f t="shared" si="9"/>
        <v>6.2</v>
      </c>
      <c r="BM5" s="46">
        <v>0.1</v>
      </c>
      <c r="BN5" s="44">
        <f t="shared" si="10"/>
        <v>12.4</v>
      </c>
      <c r="BO5" s="39"/>
      <c r="BP5" s="46"/>
      <c r="BQ5" s="44">
        <f t="shared" si="11"/>
        <v>0</v>
      </c>
      <c r="BR5" s="39"/>
      <c r="BS5" s="46"/>
      <c r="BT5" s="44">
        <f t="shared" si="12"/>
        <v>0</v>
      </c>
      <c r="BU5" s="44">
        <f t="shared" si="13"/>
        <v>40.92</v>
      </c>
      <c r="BV5" s="44">
        <f t="shared" si="14"/>
        <v>100.295</v>
      </c>
      <c r="BW5" s="49">
        <f t="shared" si="15"/>
        <v>0.19116935483870967</v>
      </c>
      <c r="BX5" s="50">
        <v>124</v>
      </c>
      <c r="BY5" s="44">
        <f t="shared" si="16"/>
        <v>130.20000000000002</v>
      </c>
      <c r="BZ5" s="44">
        <f t="shared" si="17"/>
        <v>173.60000000000002</v>
      </c>
      <c r="CA5" s="51">
        <v>259</v>
      </c>
      <c r="CB5" s="47">
        <f t="shared" si="18"/>
        <v>0.49729729729729721</v>
      </c>
      <c r="CC5" s="39"/>
      <c r="CE5" s="52"/>
      <c r="CF5" s="52"/>
      <c r="CG5" s="52"/>
    </row>
  </sheetData>
  <protectedRanges>
    <protectedRange sqref="A4:A5 C4:G5 AX2:BF5 AO2:AO5 AQ2:AU5 BU2:CB5 I2:Q5 A2:G3 U3:U5 AA4:AF5 AI2:AM5 AA2:AF3" name="Range1_2"/>
    <protectedRange sqref="AN2:AN5" name="Range1_3"/>
    <protectedRange sqref="AP2:AP5" name="Range1_4"/>
    <protectedRange sqref="BG2:BN5 AV2:AW5" name="Range1_1_1"/>
    <protectedRange sqref="BO2:BT5" name="Range1_7"/>
    <protectedRange sqref="Z2:Z5 H2:H5 R2:T5 V2:X5 U2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I2:I3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2026-01-27T08:28:01Z</dcterms:modified>
</cp:coreProperties>
</file>