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8_{0931BE82-D7A0-4160-8E8C-9CA5583F4E3E}" xr6:coauthVersionLast="47" xr6:coauthVersionMax="47" xr10:uidLastSave="{00000000-0000-0000-0000-000000000000}"/>
  <bookViews>
    <workbookView xWindow="-110" yWindow="-110" windowWidth="19420" windowHeight="11500" xr2:uid="{4702AE04-7AE4-4249-9CB7-25B9BEB76900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DUL">#REF!</definedName>
    <definedName name="Agents">#REF!</definedName>
    <definedName name="APL">#REF!</definedName>
    <definedName name="ART">#REF!</definedName>
    <definedName name="as">'[2]1-Import Product Data Sheet'!$X$2</definedName>
    <definedName name="BASI">#REF!</definedName>
    <definedName name="BATH">#REF!</definedName>
    <definedName name="bigidea">[3]Lists!$I$6:$I$29</definedName>
    <definedName name="BLK">#REF!</definedName>
    <definedName name="Brand">'[2]1-Import Product Data Sheet'!$N$102:$N$144</definedName>
    <definedName name="Branded">[3]Lists!$F$6:$F$38</definedName>
    <definedName name="BRANDTYPE">#REF!</definedName>
    <definedName name="CATEGORY">[4]Sheet1!$DW$2:$DW$3</definedName>
    <definedName name="COLLECTIONID">[5]!Table1018[ID - Collection ID]</definedName>
    <definedName name="Color">[5]!Table10[ID - Color]</definedName>
    <definedName name="COLOR_FAMILY">'[6]x-Lists'!$AB$2:$AB$18</definedName>
    <definedName name="colour">[4]Sheet1!$EH$2:$EH$3</definedName>
    <definedName name="Comp_Stores">#REF!</definedName>
    <definedName name="CompRetailer">[5]!Table1320212325[ID - Comp Retailer]</definedName>
    <definedName name="CONTAINERSIZE">'[5]List-DoNotDelete'!$CL$20:$CL$26</definedName>
    <definedName name="Cycle">[3]Lists!$E$6:$E$30</definedName>
    <definedName name="den">[3]Lists!$L$6:$L$29</definedName>
    <definedName name="division">'[7]X-PORTS'!$K$4:$K$12</definedName>
    <definedName name="Embellishments">[5]!Table1331323335[ID - Embellishments]</definedName>
    <definedName name="EventType">[5]!Table1331323334373940[ID - Event Type]</definedName>
    <definedName name="Fabric">[5]!Table13[ID - Fabric/Material]</definedName>
    <definedName name="FASHION">[8]LIST!$E$2:$E$7</definedName>
    <definedName name="Feature">[5]!Table13313233[ID - Feature]</definedName>
    <definedName name="Finish">[5]!Table1331323336[ID - Finish]</definedName>
    <definedName name="foam">[4]Sheet1!$EC$2:$EC$3</definedName>
    <definedName name="FOBCostPerPiece">#REF!</definedName>
    <definedName name="FUR">#REF!</definedName>
    <definedName name="HangTag">[5]!Table112829[ID - Hang Tag]</definedName>
    <definedName name="Holiday">[5]!Table13313233343739[ID - Holiday]</definedName>
    <definedName name="Inclusive">[5]!Table10181942434446474849[ID - Inclusive Products]</definedName>
    <definedName name="INITIALBUY">[8]LIST!$G$2:$G$7</definedName>
    <definedName name="KD">[4]Sheet1!$DS$2:$DS$2</definedName>
    <definedName name="Label">[5]!Table11282930[ID - Label]</definedName>
    <definedName name="LGT">#REF!</definedName>
    <definedName name="LIFESTYLE">[5]!Table101819[ID - Lifestyle]</definedName>
    <definedName name="LOCALIZATION__PRICEPOINT">'[6]x-Lists'!$Z$2:$Z$4</definedName>
    <definedName name="Logo">[5]!Table1018194243444647484950[ID - Logo]</definedName>
    <definedName name="M">[4]Sheet1!$EA$2:$EA$3</definedName>
    <definedName name="MaterialCharacteristic">[5]!Table133132[ID - Material Characteristic]</definedName>
    <definedName name="Motif">[5]!Table1331[ID - Motif]</definedName>
    <definedName name="NewReinventReorder">[5]!Table101819424344[ID - New Reinvent Reorder]</definedName>
    <definedName name="OTBMONTH">#REF!</definedName>
    <definedName name="PACK">[4]Sheet1!$EE$2:$EE$3</definedName>
    <definedName name="PackageType">'[2]1-Import Product Data Sheet'!$L$102:$L$131</definedName>
    <definedName name="PackagingType">[5]!Table1320[ID - Packaging Type]</definedName>
    <definedName name="PAYMENTMETHOD">'[5]Input (Dropdowns)'!$GH$20:$GH$22</definedName>
    <definedName name="PaymentTerms">'[5]Input (Dropdowns)'!$GH$10:$GH$17</definedName>
    <definedName name="PDQList">'[2]1-Import Product Data Sheet'!$AR$1:$AR$24</definedName>
    <definedName name="PET">#REF!</definedName>
    <definedName name="PETB">#REF!</definedName>
    <definedName name="PKG_STATUS">'[5]List-DoNotDelete'!$E$11:$E$16</definedName>
    <definedName name="PORT_IFF">[9]a!$A$10:$B$35</definedName>
    <definedName name="ports">'[7]X-PORTS'!$D$4:$D$33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[8]LIST!$B$2:$B$6</definedName>
    <definedName name="PrintPattern">[5]!Table102627[ID - Print/Pattern]</definedName>
    <definedName name="PROP_65">'[5]List-DoNotDelete'!$B$30:$B$34</definedName>
    <definedName name="PurchaseType">#REF!</definedName>
    <definedName name="RateSeq">'[2]1-Import Product Data Sheet'!$X$2</definedName>
    <definedName name="RUG">#REF!</definedName>
    <definedName name="Sample_Status">'[5]Input (Dropdowns)'!$GJ$10:$GJ$17</definedName>
    <definedName name="SAMPLE_TYPE">'[5]Input (Dropdowns)'!$GJ$20:$GJ$22</definedName>
    <definedName name="SecondaryColor">[5]!Table1026[ID - Secondary Color]</definedName>
    <definedName name="Sets">[5]!Table132021[ID - Sets/Multi-Packs]</definedName>
    <definedName name="SHET">#REF!</definedName>
    <definedName name="Silhouette">[5]!Table12[ID - Silhouette]</definedName>
    <definedName name="Size">[5]!Table11[ID - Size]</definedName>
    <definedName name="STATUS">'[5]Input (Dropdowns)'!$GD$10:$GD$28</definedName>
    <definedName name="THEME">'[6]x-Lists'!$AQ$2:$AQ$12</definedName>
    <definedName name="TicketType">[5]!Table1128[ID - Ticket Type]</definedName>
    <definedName name="TOWL">#REF!</definedName>
    <definedName name="Trademark">[5]!Table101819424344464748495051[ID - License/Trademark]</definedName>
    <definedName name="TREATMENT">'[6]x-Lists'!$AR$2:$AR$23</definedName>
    <definedName name="TripCode">[5]!Table1018194243[ID - Trip Code]</definedName>
    <definedName name="UNIT">[4]Sheet1!$EF$2:$EF$3</definedName>
    <definedName name="USPORTS">'[7]X-PORTS'!$I$5:$I$7</definedName>
    <definedName name="vendorlist">[5]!Table8[Vendor Name]</definedName>
    <definedName name="WIN">#REF!</definedName>
    <definedName name="wood">[4]Sheet1!$EG$2:$EG$3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" i="1" l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4" i="1" l="1"/>
  <c r="AI4" i="1"/>
  <c r="AJ4" i="1" s="1"/>
  <c r="BB3" i="1"/>
  <c r="BB2" i="1"/>
  <c r="AI3" i="1"/>
  <c r="AJ3" i="1" s="1"/>
  <c r="AI2" i="1"/>
  <c r="AJ2" i="1" s="1"/>
  <c r="BC4" i="1" l="1"/>
  <c r="BD4" i="1"/>
  <c r="BI4" i="1"/>
  <c r="BC2" i="1"/>
  <c r="BD2" i="1" s="1"/>
  <c r="BC3" i="1"/>
  <c r="BI3" i="1" s="1"/>
  <c r="BI2" i="1"/>
  <c r="BD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B69DC9D7-838F-4C73-9F72-33575CABD3BE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6C42D6BA-73F8-478E-88DB-C9ABB8F3CBD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B8AA0F1-C55B-4795-A03C-3CBD57353B6A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63D251C-7596-4365-9086-06512C446A2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BC76B948-14BC-4902-800D-E5961E851DDE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13ED449A-74A8-45D2-80B0-F7E9CDA7BBD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254CB56-996A-4709-B8ED-921DF273152C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8AB2F276-8DC7-4A1A-BADB-E70CE361EC4B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FC2298C5-106A-406D-9E1A-D4A51750F854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3E972E19-717D-4C3B-8172-86F4F318A1E4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05ADD9D-374B-4997-A7D2-B2D8D3F5E5B5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D5F21662-8923-46D2-8E6A-9A3D24AAF1E6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F351BF57-F175-4A3B-AA19-3811A287F788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CE97C5C-0D1C-4D37-B972-96E71B13CAB3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BB603FF-36D7-4A72-B3D6-0CF2B5CBE29D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C42E4ACC-8B4C-4620-972A-ABA6A0D97FB7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DA07EA90-7DAE-4443-8387-38B38915ACCB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0B349CEA-900C-4CF5-9F4A-1A895D6833E6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A7EEF2D8-882D-4DE0-83BC-4F87EB299F1E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BD7F4839-F271-41E6-8FB9-89B285C53958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<sst xmlns="http://schemas.openxmlformats.org/spreadsheetml/2006/main" count="98" uniqueCount="79">
  <si>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</si>
  <si>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</si>
  <si>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</si>
  <si>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</si>
  <si>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</si>
  <si>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</si>
  <si>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</si>
  <si>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</si>
  <si>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</si>
  <si>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</si>
  <si>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</si>
  <si>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</si>
  <si>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</si>
  <si>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</si>
  <si>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</si>
  <si>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</si>
  <si>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</si>
  <si>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</si>
  <si>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</si>
  <si>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</si>
  <si>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</si>
  <si>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</si>
  <si>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</si>
  <si>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</si>
  <si>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</si>
  <si>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</si>
  <si>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</si>
  <si>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</si>
  <si>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</si>
  <si>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</si>
  <si>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</si>
  <si>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</si>
  <si>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</si>
  <si>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</si>
  <si>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</si>
  <si>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</si>
  <si>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</si>
  <si>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</si>
  <si>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</si>
  <si>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</si>
  <si>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</si>
  <si>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</si>
  <si>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</si>
  <si>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</si>
  <si>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</si>
  <si>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</si>
  <si>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</si>
  <si>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</si>
  <si>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</si>
  <si>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</si>
  <si>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</si>
  <si>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</si>
  <si>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</si>
  <si>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</si>
  <si>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</si>
  <si>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</si>
  <si>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</si>
  <si>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</si>
  <si>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</si>
  <si>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</si>
  <si>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</si>
  <si>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</si>
  <si>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</si>
  <si>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GITD Plush THW</t>
  </si>
  <si>
    <t>350gsm GITD printed plush, 100%polyester, self hem, on wooden hanger with card</t>
  </si>
  <si>
    <t>100% polyester knitted plush printed</t>
  </si>
  <si>
    <t>60x70"</t>
  </si>
  <si>
    <t>multi</t>
  </si>
  <si>
    <t>Piece</t>
  </si>
  <si>
    <t>Partially Compressed</t>
  </si>
  <si>
    <t>6301.40.0020</t>
  </si>
  <si>
    <t>SPOOKY JACK O'LANTERNS</t>
  </si>
  <si>
    <t>100% Polyester GITD Printed Plush THROW</t>
    <phoneticPr fontId="3" type="noConversion"/>
  </si>
  <si>
    <t>100% polyester knitted plush printed</t>
    <phoneticPr fontId="3" type="noConversion"/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</si>
  <si>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-8822</t>
    </r>
    <r>
      <rPr>
        <sz val="11"/>
        <color theme="1"/>
        <rFont val="等线"/>
        <family val="2"/>
        <charset val="134"/>
        <scheme val="minor"/>
      </rPr>
      <t/>
    </r>
  </si>
  <si>
    <t>LAZY CATS ORANGE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</si>
  <si>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-8823</t>
    </r>
    <r>
      <rPr>
        <sz val="11"/>
        <color theme="1"/>
        <rFont val="等线"/>
        <family val="2"/>
        <charset val="134"/>
        <scheme val="minor"/>
      </rPr>
      <t/>
    </r>
  </si>
  <si>
    <t>GHOST PARTY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</si>
  <si>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-8824</t>
    </r>
    <r>
      <rPr>
        <sz val="11"/>
        <color theme="1"/>
        <rFont val="等线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</si>
</sst>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2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3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8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8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8" fillId="8" borderId="1" xfId="5" applyNumberFormat="1" applyFon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</cellXfs>
  <cellStyles count="6">
    <cellStyle name="Currency 2" xfId="4" xr:uid="{B7ED184B-51A9-4558-9901-B4501BCA8E4D}"/>
    <cellStyle name="Normal 2" xfId="1" xr:uid="{F85293CA-F857-4AEB-8705-6132818BC6D1}"/>
    <cellStyle name="Normal 2 18 2" xfId="2" xr:uid="{EF095A96-843D-4FCE-998F-DCCBC55E19A1}"/>
    <cellStyle name="Percent 2" xfId="5" xr:uid="{06065FF9-33C0-4084-91E3-535D4291C64E}"/>
    <cellStyle name="常规" xfId="0" builtinId="0"/>
    <cellStyle name="常规 2" xfId="3" xr:uid="{5CC1B34B-2B80-4EDF-86C9-91355C0EEE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S%20Halloween26%20GITD%20400THW%20POE%20commit%201.08.26.xlsx" TargetMode="External"/><Relationship Id="rId1" Type="http://schemas.openxmlformats.org/officeDocument/2006/relationships/externalLinkPath" Target="/Users/liujie/Downloads/RS%20Halloween26%20GITD%20400THW%20POE%20commit%201.08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os3-my.sharepoint.com/personal/danielle_essick_ros_com/Documents/Throws%20&amp;%20Blankets/Buy%20Plan%20and%20PO%20Tracker/2025/FALL/FALL%202025_BLANKETS%20AND%20THROWS_8524%208557%208633%20KING_Merchant%20BPW%20WITH%20ATTRIBUTES.xlsb" TargetMode="External"/><Relationship Id="rId1" Type="http://schemas.openxmlformats.org/officeDocument/2006/relationships/externalLinkPath" Target="https://ros3-my.sharepoint.com/personal/danielle_essick_ros_com/Documents/Throws%20&amp;%20Blankets/Buy%20Plan%20and%20PO%20Tracker/2025/FALL/FALL%202025_BLANKETS%20AND%20THROWS_8524%208557%208633%20KING_Merchant%20BPW%20WITH%20ATTRIBUTES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350GITD CCD"/>
      <sheetName val="BUY PLAN"/>
      <sheetName val="IMAGES"/>
      <sheetName val="ValueSelection"/>
      <sheetName val="Data"/>
    </sheetNames>
    <sheetDataSet>
      <sheetData sheetId="0"/>
      <sheetData sheetId="1"/>
      <sheetData sheetId="2">
        <row r="72">
          <cell r="B72">
            <v>4.51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-Trip PIVOT-DoNotDelete"/>
      <sheetName val="Post-Trip PIVOT-DoNotDelete"/>
      <sheetName val="LY Actual Data-DoNotDelete"/>
      <sheetName val="Style Needs List"/>
      <sheetName val="SNL Pivot-DoNotDelete"/>
      <sheetName val="Event Recap"/>
      <sheetName val="Event Summary"/>
      <sheetName val="Pre &amp; Post Event Summary"/>
      <sheetName val="Buy Plan"/>
      <sheetName val="GDR PIVOT-DoNotDelete"/>
      <sheetName val="Container Template"/>
      <sheetName val="Container PIVOT-DoNotDelete"/>
      <sheetName val="SNL Arthur-DoNotDelete"/>
      <sheetName val="List-DoNotDelete"/>
      <sheetName val="HARVEST SUMMARY"/>
      <sheetName val="HALLOWEEN SUMMARY"/>
      <sheetName val="HALLOWEEN BLANKET SUMMARY"/>
      <sheetName val="Input (Dropdowns)"/>
      <sheetName val="GDR Submission"/>
      <sheetName val="Class &amp; Cat Summary"/>
      <sheetName val="Shipment Summary"/>
      <sheetName val="Attribute Summary"/>
      <sheetName val="Vendor Summary"/>
      <sheetName val="Add'l Summaries"/>
      <sheetName val="On Order $-donotuse"/>
      <sheetName val="FALL 2025_BLANKETS AND THROWS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E11" t="str">
            <v>Packaging Status</v>
          </cell>
        </row>
        <row r="12">
          <cell r="E12" t="str">
            <v>Hangtag Only</v>
          </cell>
        </row>
        <row r="13">
          <cell r="E13" t="str">
            <v>GDR OK to send</v>
          </cell>
        </row>
        <row r="14">
          <cell r="E14" t="str">
            <v>GDR Sent</v>
          </cell>
        </row>
        <row r="15">
          <cell r="E15" t="str">
            <v>No Design Team Needed</v>
          </cell>
        </row>
        <row r="16">
          <cell r="E16" t="str">
            <v>GDR Needs Review</v>
          </cell>
        </row>
        <row r="20">
          <cell r="CL20">
            <v>20</v>
          </cell>
        </row>
        <row r="21">
          <cell r="CL21">
            <v>40</v>
          </cell>
        </row>
        <row r="22">
          <cell r="CL22" t="str">
            <v>40HC</v>
          </cell>
        </row>
        <row r="23">
          <cell r="CL23">
            <v>45</v>
          </cell>
        </row>
        <row r="24">
          <cell r="CL24" t="str">
            <v>20REF</v>
          </cell>
        </row>
        <row r="25">
          <cell r="CL25" t="str">
            <v>40REF</v>
          </cell>
        </row>
        <row r="26">
          <cell r="CL26" t="str">
            <v>40HCREF</v>
          </cell>
        </row>
        <row r="30">
          <cell r="B30" t="str">
            <v>P65_L</v>
          </cell>
        </row>
        <row r="31">
          <cell r="B31" t="str">
            <v>P65_S_C</v>
          </cell>
        </row>
        <row r="32">
          <cell r="B32" t="str">
            <v>P65_S_RH</v>
          </cell>
        </row>
        <row r="33">
          <cell r="B33" t="str">
            <v>P65_S_C_RH</v>
          </cell>
        </row>
        <row r="34">
          <cell r="B34" t="str">
            <v>N/A</v>
          </cell>
        </row>
      </sheetData>
      <sheetData sheetId="14"/>
      <sheetData sheetId="15"/>
      <sheetData sheetId="16"/>
      <sheetData sheetId="17">
        <row r="10">
          <cell r="GD10" t="str">
            <v>REVIEWED</v>
          </cell>
          <cell r="GH10" t="str">
            <v>30 - 30 DAYS</v>
          </cell>
        </row>
        <row r="11">
          <cell r="GD11" t="str">
            <v>OK TO WRITE</v>
          </cell>
          <cell r="GH11" t="str">
            <v>45 - 45 DAYS</v>
          </cell>
        </row>
        <row r="12">
          <cell r="GD12" t="str">
            <v>SENT TO MSA</v>
          </cell>
          <cell r="GH12" t="str">
            <v>60 - 60 DAYS</v>
          </cell>
        </row>
        <row r="13">
          <cell r="GD13" t="str">
            <v>PO SENT TO VENDOR</v>
          </cell>
          <cell r="GH13" t="str">
            <v>75 - 75 DAYS</v>
          </cell>
        </row>
        <row r="14">
          <cell r="GD14" t="str">
            <v>NEEDS REVIEW</v>
          </cell>
          <cell r="GH14" t="str">
            <v>90 - 90 DAYS</v>
          </cell>
        </row>
        <row r="15">
          <cell r="GD15" t="str">
            <v>NEGOTIATING</v>
          </cell>
        </row>
        <row r="20">
          <cell r="GH20" t="str">
            <v>WT</v>
          </cell>
          <cell r="GJ20" t="str">
            <v>Digital</v>
          </cell>
        </row>
        <row r="21">
          <cell r="GH21" t="str">
            <v>OA</v>
          </cell>
          <cell r="GJ21" t="str">
            <v>Physical</v>
          </cell>
        </row>
        <row r="22">
          <cell r="GH22" t="str">
            <v>LC</v>
          </cell>
          <cell r="GJ22" t="str">
            <v>Digital &amp; Physical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EE8A-BF88-4F0D-B58F-536D28C6109C}">
  <dimension ref="A1:BJ4"/>
  <sheetViews>
    <sheetView tabSelected="1" workbookViewId="0">
      <selection activeCell="F2" sqref="F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0.1796875" style="2" customWidth="1"/>
    <col min="7" max="7" width="11.54296875" style="2" customWidth="1"/>
    <col min="8" max="8" width="11.7265625" style="2" customWidth="1"/>
    <col min="9" max="9" width="10.7265625" style="2" customWidth="1"/>
    <col min="10" max="10" width="18.7265625" style="2" customWidth="1"/>
    <col min="11" max="11" width="8.453125" style="3" customWidth="1"/>
    <col min="12" max="12" width="7" style="2" customWidth="1"/>
    <col min="13" max="14" width="6.1796875" style="2" customWidth="1"/>
    <col min="15" max="15" width="12.26953125" style="2" customWidth="1"/>
    <col min="16" max="16" width="14.453125" style="2" customWidth="1"/>
    <col min="17" max="17" width="5.54296875" style="2" customWidth="1"/>
    <col min="18" max="18" width="7.179687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 customWidth="1"/>
    <col min="54" max="54" width="9.1796875" style="2" customWidth="1"/>
    <col min="55" max="56" width="9.1796875" style="2"/>
    <col min="57" max="58" width="9.1796875" style="6"/>
    <col min="59" max="60" width="9.1796875" style="2"/>
    <col min="61" max="61" width="12" style="2" customWidth="1"/>
    <col min="62" max="62" width="11.453125" style="2" customWidth="1"/>
    <col min="63" max="16384" width="9.1796875" style="2"/>
  </cols>
  <sheetData>
    <row r="1" spans="1:62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75" customHeight="1" x14ac:dyDescent="0.35">
      <c r="A2" s="40">
        <v>10</v>
      </c>
      <c r="B2" s="41"/>
      <c r="C2" s="41"/>
      <c r="D2" s="41"/>
      <c r="E2" s="41"/>
      <c r="F2" s="41" t="s">
        <v>62</v>
      </c>
      <c r="G2" s="42" t="s">
        <v>71</v>
      </c>
      <c r="H2" s="42" t="s">
        <v>72</v>
      </c>
      <c r="I2" s="42" t="s">
        <v>63</v>
      </c>
      <c r="J2" s="41" t="s">
        <v>64</v>
      </c>
      <c r="K2" s="42" t="s">
        <v>73</v>
      </c>
      <c r="L2" s="41" t="s">
        <v>66</v>
      </c>
      <c r="M2" s="41" t="s">
        <v>67</v>
      </c>
      <c r="N2" s="41"/>
      <c r="O2" s="58" t="s">
        <v>74</v>
      </c>
      <c r="P2" s="43"/>
      <c r="Q2" s="41" t="s">
        <v>68</v>
      </c>
      <c r="R2" s="44"/>
      <c r="S2" s="45">
        <v>7.95</v>
      </c>
      <c r="T2" s="46">
        <f t="shared" ref="T2:T4" si="0">IF(ISERROR(R2/S2),"",R2/S2)</f>
        <v>0</v>
      </c>
      <c r="U2" s="47">
        <f>'[1]350GITD CCD'!B72</f>
        <v>4.51</v>
      </c>
      <c r="V2" s="48">
        <v>4.43</v>
      </c>
      <c r="W2" s="41" t="s">
        <v>69</v>
      </c>
      <c r="X2" s="49">
        <v>43</v>
      </c>
      <c r="Y2" s="49">
        <v>38</v>
      </c>
      <c r="Z2" s="49">
        <v>66</v>
      </c>
      <c r="AA2" s="45">
        <v>4</v>
      </c>
      <c r="AB2" s="50">
        <v>14</v>
      </c>
      <c r="AC2" s="51">
        <f t="shared" ref="AC2:AC4" si="1">IF(X2="","",X2*Y2*Z2/1000000)</f>
        <v>0.107844</v>
      </c>
      <c r="AD2" s="52">
        <f t="shared" ref="AD2:AD4" si="2">IF(AB2="","",65/AC2*AB2)</f>
        <v>8438.1143132673114</v>
      </c>
      <c r="AE2" s="41">
        <v>2250</v>
      </c>
      <c r="AF2" s="53">
        <f t="shared" ref="AF2:AF4" si="3">IF(ISERROR(AE2/AD2),"",AE2/AD2)</f>
        <v>0.26664725274725276</v>
      </c>
      <c r="AG2" s="41" t="s">
        <v>70</v>
      </c>
      <c r="AH2" s="54">
        <f t="shared" ref="AH2:AH4" si="4">8.5%+20%</f>
        <v>0.28500000000000003</v>
      </c>
      <c r="AI2" s="53">
        <f t="shared" ref="AI2:AI4" si="5">IF(ISERROR(U2*AH2),"",U2*AH2)</f>
        <v>1.28535</v>
      </c>
      <c r="AJ2" s="53">
        <f t="shared" ref="AJ2:AJ4" si="6">IF(ISERROR(U2+AF2+AI2),"",U2+AF2+AI2)</f>
        <v>6.0619972527472532</v>
      </c>
      <c r="AK2" s="55">
        <v>0.01</v>
      </c>
      <c r="AL2" s="53">
        <f t="shared" ref="AL2:AL4" si="7">IF(ISERROR(BE2*AK2),"",BE2*AK2)</f>
        <v>6.4000000000000001E-2</v>
      </c>
      <c r="AM2" s="55">
        <v>0</v>
      </c>
      <c r="AN2" s="53">
        <f t="shared" ref="AN2:AN4" si="8">IF(ISERROR(BE2*AM2),"",BE2*AM2)</f>
        <v>0</v>
      </c>
      <c r="AO2" s="55">
        <v>0</v>
      </c>
      <c r="AP2" s="53">
        <f t="shared" ref="AP2:AP4" si="9">IF(ISERROR(BE2*AO2),"",BE2*AO2)</f>
        <v>0</v>
      </c>
      <c r="AQ2" s="55">
        <v>0</v>
      </c>
      <c r="AR2" s="53">
        <f t="shared" ref="AR2:AR4" si="10">IF(ISERROR(BE2*AQ2),"",BE2*AQ2)</f>
        <v>0</v>
      </c>
      <c r="AS2" s="6">
        <v>0</v>
      </c>
      <c r="AT2" s="41">
        <v>0</v>
      </c>
      <c r="AU2" s="53">
        <f t="shared" ref="AU2:AU4" si="11">IF(ISERROR(BE2*AT2),"",BE2*AT2)</f>
        <v>0</v>
      </c>
      <c r="AV2" s="53">
        <v>0</v>
      </c>
      <c r="AW2" s="55">
        <v>0</v>
      </c>
      <c r="AX2" s="53">
        <f t="shared" ref="AX2:AX4" si="12">IF(ISERROR(BE2*AW2),"",BE2*AW2)</f>
        <v>0</v>
      </c>
      <c r="AY2" s="53">
        <v>0</v>
      </c>
      <c r="AZ2" s="55">
        <v>0</v>
      </c>
      <c r="BA2" s="53">
        <f t="shared" ref="BA2:BA4" si="13">IF(ISERROR(BE2*AZ2),"",BE2*AZ2)</f>
        <v>0</v>
      </c>
      <c r="BB2" s="53">
        <f t="shared" ref="BB2:BB4" si="14">IF(ISERROR(AL2+AN2+AP2+AU2),"",AL2+AN2+AP2+AU2)</f>
        <v>6.4000000000000001E-2</v>
      </c>
      <c r="BC2" s="53">
        <f t="shared" ref="BC2:BC4" si="15">IF(ISERROR(AJ2+BB2),"",AJ2+BB2)</f>
        <v>6.1259972527472533</v>
      </c>
      <c r="BD2" s="56">
        <f t="shared" ref="BD2:BD4" si="16">IF(ISERROR((BE2-BC2)/BE2),"",(BE2-BC2)/BE2)</f>
        <v>4.2812929258241733E-2</v>
      </c>
      <c r="BE2" s="12">
        <v>6.4</v>
      </c>
      <c r="BF2" s="12">
        <v>12.99</v>
      </c>
      <c r="BG2" s="57">
        <f t="shared" ref="BG2:BG4" si="17">IF(ISERROR((BF2-BE2)/BF2),"",(BF2-BE2)/BF2)</f>
        <v>0.50731331793687451</v>
      </c>
      <c r="BH2" s="11">
        <v>2100</v>
      </c>
      <c r="BI2" s="53">
        <f t="shared" ref="BI2:BI4" si="18">IF(ISERROR(BC2*BH2),"",BC2*BH2)</f>
        <v>12864.594230769231</v>
      </c>
      <c r="BJ2" s="53">
        <f t="shared" ref="BJ2:BJ4" si="19">IF(ISERROR(BE2*BH2),"",BE2*BH2)</f>
        <v>13440</v>
      </c>
    </row>
    <row r="3" spans="1:62" ht="75" customHeight="1" x14ac:dyDescent="0.35">
      <c r="A3" s="40">
        <v>11</v>
      </c>
      <c r="B3" s="41"/>
      <c r="C3" s="41"/>
      <c r="D3" s="41"/>
      <c r="E3" s="41"/>
      <c r="F3" s="41" t="s">
        <v>62</v>
      </c>
      <c r="G3" s="42" t="s">
        <v>75</v>
      </c>
      <c r="H3" s="42" t="s">
        <v>72</v>
      </c>
      <c r="I3" s="42" t="s">
        <v>63</v>
      </c>
      <c r="J3" s="41" t="s">
        <v>64</v>
      </c>
      <c r="K3" s="42" t="s">
        <v>65</v>
      </c>
      <c r="L3" s="41" t="s">
        <v>66</v>
      </c>
      <c r="M3" s="41" t="s">
        <v>67</v>
      </c>
      <c r="N3" s="41"/>
      <c r="O3" s="58" t="s">
        <v>76</v>
      </c>
      <c r="P3" s="43"/>
      <c r="Q3" s="41" t="s">
        <v>68</v>
      </c>
      <c r="R3" s="44"/>
      <c r="S3" s="45">
        <v>7.95</v>
      </c>
      <c r="T3" s="46">
        <f t="shared" si="0"/>
        <v>0</v>
      </c>
      <c r="U3" s="47">
        <f>'[1]350GITD CCD'!B73</f>
        <v>0</v>
      </c>
      <c r="V3" s="48">
        <v>4.43</v>
      </c>
      <c r="W3" s="41" t="s">
        <v>69</v>
      </c>
      <c r="X3" s="49">
        <v>43</v>
      </c>
      <c r="Y3" s="49">
        <v>38</v>
      </c>
      <c r="Z3" s="49">
        <v>66</v>
      </c>
      <c r="AA3" s="45">
        <v>4</v>
      </c>
      <c r="AB3" s="50">
        <v>14</v>
      </c>
      <c r="AC3" s="51">
        <f t="shared" si="1"/>
        <v>0.107844</v>
      </c>
      <c r="AD3" s="52">
        <f t="shared" si="2"/>
        <v>8438.1143132673114</v>
      </c>
      <c r="AE3" s="41">
        <v>2250</v>
      </c>
      <c r="AF3" s="53">
        <f t="shared" si="3"/>
        <v>0.26664725274725276</v>
      </c>
      <c r="AG3" s="41" t="s">
        <v>70</v>
      </c>
      <c r="AH3" s="54">
        <f t="shared" si="4"/>
        <v>0.28500000000000003</v>
      </c>
      <c r="AI3" s="53">
        <f t="shared" si="5"/>
        <v>0</v>
      </c>
      <c r="AJ3" s="53">
        <f t="shared" si="6"/>
        <v>0.26664725274725276</v>
      </c>
      <c r="AK3" s="55">
        <v>0.01</v>
      </c>
      <c r="AL3" s="53">
        <f t="shared" si="7"/>
        <v>6.4000000000000001E-2</v>
      </c>
      <c r="AM3" s="55">
        <v>0</v>
      </c>
      <c r="AN3" s="53">
        <f t="shared" si="8"/>
        <v>0</v>
      </c>
      <c r="AO3" s="55">
        <v>0</v>
      </c>
      <c r="AP3" s="53">
        <f t="shared" si="9"/>
        <v>0</v>
      </c>
      <c r="AQ3" s="55">
        <v>0</v>
      </c>
      <c r="AR3" s="53">
        <f t="shared" si="10"/>
        <v>0</v>
      </c>
      <c r="AS3" s="41">
        <v>0</v>
      </c>
      <c r="AT3" s="55">
        <v>0</v>
      </c>
      <c r="AU3" s="53">
        <f t="shared" si="11"/>
        <v>0</v>
      </c>
      <c r="AV3" s="53">
        <v>0</v>
      </c>
      <c r="AW3" s="55">
        <v>0</v>
      </c>
      <c r="AX3" s="53">
        <f t="shared" si="12"/>
        <v>0</v>
      </c>
      <c r="AY3" s="53">
        <v>0</v>
      </c>
      <c r="AZ3" s="55">
        <v>0</v>
      </c>
      <c r="BA3" s="53">
        <f t="shared" si="13"/>
        <v>0</v>
      </c>
      <c r="BB3" s="53">
        <f t="shared" si="14"/>
        <v>6.4000000000000001E-2</v>
      </c>
      <c r="BC3" s="53">
        <f t="shared" si="15"/>
        <v>0.33064725274725276</v>
      </c>
      <c r="BD3" s="56">
        <f t="shared" si="16"/>
        <v>0.94833636675824184</v>
      </c>
      <c r="BE3" s="12">
        <v>6.4</v>
      </c>
      <c r="BF3" s="12">
        <v>12.99</v>
      </c>
      <c r="BG3" s="57">
        <f t="shared" si="17"/>
        <v>0.50731331793687451</v>
      </c>
      <c r="BH3" s="11">
        <v>2100</v>
      </c>
      <c r="BI3" s="53">
        <f t="shared" si="18"/>
        <v>694.35923076923075</v>
      </c>
      <c r="BJ3" s="53">
        <f t="shared" si="19"/>
        <v>13440</v>
      </c>
    </row>
    <row r="4" spans="1:62" ht="75" customHeight="1" x14ac:dyDescent="0.35">
      <c r="A4" s="40">
        <v>12</v>
      </c>
      <c r="B4" s="41"/>
      <c r="C4" s="41"/>
      <c r="D4" s="41"/>
      <c r="E4" s="41"/>
      <c r="F4" s="41" t="s">
        <v>62</v>
      </c>
      <c r="G4" s="42" t="s">
        <v>77</v>
      </c>
      <c r="H4" s="42" t="s">
        <v>72</v>
      </c>
      <c r="I4" s="42" t="s">
        <v>63</v>
      </c>
      <c r="J4" s="41" t="s">
        <v>64</v>
      </c>
      <c r="K4" s="42" t="s">
        <v>65</v>
      </c>
      <c r="L4" s="41" t="s">
        <v>66</v>
      </c>
      <c r="M4" s="41" t="s">
        <v>67</v>
      </c>
      <c r="N4" s="41"/>
      <c r="O4" s="58" t="s">
        <v>78</v>
      </c>
      <c r="P4" s="43"/>
      <c r="Q4" s="41" t="s">
        <v>68</v>
      </c>
      <c r="R4" s="44"/>
      <c r="S4" s="45">
        <v>7.95</v>
      </c>
      <c r="T4" s="46">
        <f t="shared" si="0"/>
        <v>0</v>
      </c>
      <c r="U4" s="47">
        <f>'[1]350GITD CCD'!B74</f>
        <v>0</v>
      </c>
      <c r="V4" s="48">
        <v>4.43</v>
      </c>
      <c r="W4" s="41" t="s">
        <v>69</v>
      </c>
      <c r="X4" s="49">
        <v>43</v>
      </c>
      <c r="Y4" s="49">
        <v>38</v>
      </c>
      <c r="Z4" s="49">
        <v>66</v>
      </c>
      <c r="AA4" s="45">
        <v>4</v>
      </c>
      <c r="AB4" s="50">
        <v>14</v>
      </c>
      <c r="AC4" s="51">
        <f t="shared" si="1"/>
        <v>0.107844</v>
      </c>
      <c r="AD4" s="52">
        <f t="shared" si="2"/>
        <v>8438.1143132673114</v>
      </c>
      <c r="AE4" s="41">
        <v>2250</v>
      </c>
      <c r="AF4" s="53">
        <f t="shared" si="3"/>
        <v>0.26664725274725276</v>
      </c>
      <c r="AG4" s="41" t="s">
        <v>70</v>
      </c>
      <c r="AH4" s="54">
        <f t="shared" si="4"/>
        <v>0.28500000000000003</v>
      </c>
      <c r="AI4" s="53">
        <f t="shared" si="5"/>
        <v>0</v>
      </c>
      <c r="AJ4" s="53">
        <f t="shared" si="6"/>
        <v>0.26664725274725276</v>
      </c>
      <c r="AK4" s="55">
        <v>0.01</v>
      </c>
      <c r="AL4" s="53">
        <f t="shared" si="7"/>
        <v>6.4000000000000001E-2</v>
      </c>
      <c r="AM4" s="55">
        <v>0</v>
      </c>
      <c r="AN4" s="53">
        <f t="shared" si="8"/>
        <v>0</v>
      </c>
      <c r="AO4" s="55">
        <v>0</v>
      </c>
      <c r="AP4" s="53">
        <f t="shared" si="9"/>
        <v>0</v>
      </c>
      <c r="AQ4" s="55">
        <v>0</v>
      </c>
      <c r="AR4" s="53">
        <f t="shared" si="10"/>
        <v>0</v>
      </c>
      <c r="AS4" s="41">
        <v>0</v>
      </c>
      <c r="AT4" s="55">
        <v>0</v>
      </c>
      <c r="AU4" s="53">
        <f t="shared" si="11"/>
        <v>0</v>
      </c>
      <c r="AV4" s="53">
        <v>0</v>
      </c>
      <c r="AW4" s="55">
        <v>0</v>
      </c>
      <c r="AX4" s="53">
        <f t="shared" si="12"/>
        <v>0</v>
      </c>
      <c r="AY4" s="53">
        <v>0</v>
      </c>
      <c r="AZ4" s="55">
        <v>0</v>
      </c>
      <c r="BA4" s="53">
        <f t="shared" si="13"/>
        <v>0</v>
      </c>
      <c r="BB4" s="53">
        <f t="shared" si="14"/>
        <v>6.4000000000000001E-2</v>
      </c>
      <c r="BC4" s="53">
        <f t="shared" si="15"/>
        <v>0.33064725274725276</v>
      </c>
      <c r="BD4" s="56">
        <f t="shared" si="16"/>
        <v>0.94833636675824184</v>
      </c>
      <c r="BE4" s="12">
        <v>6.4</v>
      </c>
      <c r="BF4" s="12">
        <v>12.99</v>
      </c>
      <c r="BG4" s="57">
        <f t="shared" si="17"/>
        <v>0.50731331793687451</v>
      </c>
      <c r="BH4" s="11">
        <v>2100</v>
      </c>
      <c r="BI4" s="53">
        <f t="shared" si="18"/>
        <v>694.35923076923075</v>
      </c>
      <c r="BJ4" s="53">
        <f t="shared" si="19"/>
        <v>13440</v>
      </c>
    </row>
  </sheetData>
  <sheetProtection insertRows="0" deleteRows="0" sort="0"/>
  <protectedRanges>
    <protectedRange sqref="A2:F4 L2:N4 P2:AF4 AQ1:AR1 AV1 AY1 L5:BA243 A5:J243 AI2:AR4 BF2:BH4 AT2 AU2:BD4 J2:J4 AS3:AT4" name="Range1"/>
    <protectedRange sqref="K2:K248" name="Range1_1"/>
    <protectedRange sqref="G2:I4" name="Range1_3_1"/>
    <protectedRange sqref="AG2:AH4" name="Range1_2_1"/>
    <protectedRange sqref="O2:O4" name="Range1_57_1_1_1_1"/>
  </protectedRange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2026-01-28T06:27:49Z</dcterms:created>
  <dcterms:modified xsi:type="dcterms:W3CDTF">2026-01-28T06:28:40Z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