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" i="1" l="1"/>
  <c r="BQ5" i="1" s="1"/>
  <c r="BJ5" i="1"/>
  <c r="BC5" i="1"/>
  <c r="AZ5" i="1"/>
  <c r="AW5" i="1"/>
  <c r="AT5" i="1"/>
  <c r="AR5" i="1"/>
  <c r="AP5" i="1"/>
  <c r="AL5" i="1"/>
  <c r="AM5" i="1" s="1"/>
  <c r="AF5" i="1"/>
  <c r="AH5" i="1" s="1"/>
  <c r="AJ5" i="1" s="1"/>
  <c r="BO4" i="1"/>
  <c r="BQ4" i="1" s="1"/>
  <c r="BJ4" i="1"/>
  <c r="BC4" i="1"/>
  <c r="AZ4" i="1"/>
  <c r="AW4" i="1"/>
  <c r="AT4" i="1"/>
  <c r="AR4" i="1"/>
  <c r="AP4" i="1"/>
  <c r="AL4" i="1"/>
  <c r="AM4" i="1" s="1"/>
  <c r="AF4" i="1"/>
  <c r="AH4" i="1" s="1"/>
  <c r="AJ4" i="1" s="1"/>
  <c r="BO3" i="1"/>
  <c r="BQ3" i="1" s="1"/>
  <c r="BJ3" i="1"/>
  <c r="BC3" i="1"/>
  <c r="AZ3" i="1"/>
  <c r="AW3" i="1"/>
  <c r="AT3" i="1"/>
  <c r="AR3" i="1"/>
  <c r="AP3" i="1"/>
  <c r="AL3" i="1"/>
  <c r="AM3" i="1" s="1"/>
  <c r="AF3" i="1"/>
  <c r="AH3" i="1" s="1"/>
  <c r="AJ3" i="1" s="1"/>
  <c r="BO2" i="1"/>
  <c r="BQ2" i="1" s="1"/>
  <c r="BJ2" i="1"/>
  <c r="BC2" i="1"/>
  <c r="AZ2" i="1"/>
  <c r="AW2" i="1"/>
  <c r="AT2" i="1"/>
  <c r="AR2" i="1"/>
  <c r="AP2" i="1"/>
  <c r="AL2" i="1"/>
  <c r="AM2" i="1" s="1"/>
  <c r="AF2" i="1"/>
  <c r="AH2" i="1" s="1"/>
  <c r="AJ2" i="1" s="1"/>
  <c r="BD4" i="1" l="1"/>
  <c r="BE4" i="1" s="1"/>
  <c r="BD3" i="1"/>
  <c r="BE3" i="1" s="1"/>
  <c r="BD5" i="1"/>
  <c r="BE5" i="1" s="1"/>
  <c r="BD2" i="1"/>
  <c r="BE2" i="1" s="1"/>
  <c r="BF2" i="1" s="1"/>
  <c r="AN2" i="1"/>
  <c r="BH2" i="1"/>
  <c r="BK2" i="1" s="1"/>
  <c r="BP4" i="1"/>
  <c r="BF4" i="1"/>
  <c r="BH5" i="1"/>
  <c r="BK5" i="1" s="1"/>
  <c r="AN5" i="1"/>
  <c r="BP3" i="1"/>
  <c r="BF3" i="1"/>
  <c r="BP5" i="1"/>
  <c r="BF5" i="1"/>
  <c r="BH4" i="1"/>
  <c r="BK4" i="1" s="1"/>
  <c r="AN4" i="1"/>
  <c r="AN3" i="1"/>
  <c r="BH3" i="1"/>
  <c r="BK3" i="1" s="1"/>
  <c r="BP2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<sst xmlns="http://schemas.openxmlformats.org/spreadsheetml/2006/main" count="141" uniqueCount="103">
  <si>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</si>
  <si>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</si>
  <si>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</si>
  <si>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</si>
  <si>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</si>
  <si>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</si>
  <si>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</si>
  <si>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</si>
  <si>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</si>
  <si>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</si>
  <si>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</si>
  <si>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</si>
  <si>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</si>
  <si>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</si>
  <si>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</si>
  <si>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</si>
  <si>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</si>
  <si>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</si>
  <si>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</si>
  <si>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</si>
  <si>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</si>
  <si>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</si>
  <si>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</si>
  <si>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</si>
  <si>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</si>
  <si>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</si>
  <si>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</si>
  <si>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</si>
  <si>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</si>
  <si>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</si>
  <si>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</si>
  <si>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</si>
  <si>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</si>
  <si>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</si>
  <si>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</si>
  <si>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</si>
  <si>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</si>
  <si>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</si>
  <si>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</si>
  <si>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</si>
  <si>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</si>
  <si>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</si>
  <si>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</si>
  <si>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</si>
  <si>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</si>
  <si>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</si>
  <si>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</si>
  <si>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</si>
  <si>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</si>
  <si>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</si>
  <si>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</si>
  <si>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</si>
  <si>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</si>
  <si>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</si>
  <si>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</si>
  <si>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</si>
  <si>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</si>
  <si>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</si>
  <si>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</si>
  <si>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</si>
  <si>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</si>
  <si>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</si>
  <si>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</si>
  <si>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</si>
  <si>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</si>
  <si>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</si>
  <si>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</si>
  <si>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</si>
  <si>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</si>
  <si>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</si>
  <si>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</si>
  <si>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</si>
  <si>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</si>
  <si>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Laura Ashley</t>
  </si>
  <si>
    <t>Laura Ashley 4%</t>
  </si>
  <si>
    <t>Shower Curtain</t>
  </si>
  <si>
    <r>
      <t xml:space="preserve">Pia Bouquet Ditsy
</t>
    </r>
    <r>
      <rPr>
        <b/>
        <sz val="11"/>
        <color rgb="FFFF0000"/>
        <rFont val="Calibri"/>
        <family val="2"/>
      </rPr>
      <t>Opt 1: Pompom Trims</t>
    </r>
  </si>
  <si>
    <t>100% Cotton Shower Curtain</t>
    <phoneticPr fontId="2" type="noConversion"/>
  </si>
  <si>
    <r>
      <t xml:space="preserve">100% Cotton 20x10/76x28 Duck </t>
    </r>
    <r>
      <rPr>
        <b/>
        <sz val="11"/>
        <rFont val="Calibri"/>
        <family val="2"/>
      </rPr>
      <t>160gsm</t>
    </r>
    <r>
      <rPr>
        <sz val="11"/>
        <rFont val="Calibri"/>
        <family val="2"/>
      </rPr>
      <t xml:space="preserve"> 
</t>
    </r>
    <r>
      <rPr>
        <b/>
        <sz val="11"/>
        <color rgb="FFFF0000"/>
        <rFont val="Calibri"/>
        <family val="2"/>
      </rPr>
      <t>Pom Pom Trim on 3 sides</t>
    </r>
  </si>
  <si>
    <t>100% Cotton</t>
    <phoneticPr fontId="2" type="noConversion"/>
  </si>
  <si>
    <t>72x72"</t>
  </si>
  <si>
    <t>As Image</t>
  </si>
  <si>
    <t>LA70-0537</t>
  </si>
  <si>
    <t>Piece</t>
  </si>
  <si>
    <t>Normal</t>
  </si>
  <si>
    <t>6303.91.0010</t>
  </si>
  <si>
    <t>Karachi,Pakistan</t>
  </si>
  <si>
    <t>Pakistan</t>
  </si>
  <si>
    <t>MK SONS (PVT) LTD</t>
  </si>
  <si>
    <t>Walton Ditsy</t>
  </si>
  <si>
    <r>
      <t xml:space="preserve">100% Cotton 20x10/76x28 Duck </t>
    </r>
    <r>
      <rPr>
        <b/>
        <sz val="11"/>
        <rFont val="Calibri"/>
        <family val="2"/>
      </rPr>
      <t>160gsm</t>
    </r>
    <r>
      <rPr>
        <sz val="11"/>
        <rFont val="Calibri"/>
        <family val="2"/>
      </rPr>
      <t xml:space="preserve"> 
</t>
    </r>
    <r>
      <rPr>
        <b/>
        <sz val="11"/>
        <color rgb="FFFF0000"/>
        <rFont val="Calibri"/>
        <family val="2"/>
      </rPr>
      <t>Without Trim</t>
    </r>
  </si>
  <si>
    <t>100% Cotton</t>
  </si>
  <si>
    <t>Pink</t>
  </si>
  <si>
    <t>LA70-0538</t>
  </si>
  <si>
    <t>Otterham garden</t>
  </si>
  <si>
    <r>
      <t xml:space="preserve">100% Cotton 20x10/76x28 Duck </t>
    </r>
    <r>
      <rPr>
        <b/>
        <sz val="11"/>
        <rFont val="Calibri"/>
        <family val="2"/>
      </rPr>
      <t>160gsm</t>
    </r>
    <r>
      <rPr>
        <sz val="11"/>
        <rFont val="Calibri"/>
        <family val="2"/>
      </rPr>
      <t xml:space="preserve"> 
</t>
    </r>
  </si>
  <si>
    <t>CVC</t>
  </si>
  <si>
    <t>Sage</t>
  </si>
  <si>
    <t>LA70-0539</t>
  </si>
  <si>
    <t>Toile Delight</t>
  </si>
  <si>
    <t>55% Cotton 45% Polyester Shower Curtain</t>
    <phoneticPr fontId="2" type="noConversion"/>
  </si>
  <si>
    <r>
      <t>55% Cotton 45% Polyester 16PCx10CTN Slub+300D/76x30 Dobby</t>
    </r>
    <r>
      <rPr>
        <b/>
        <sz val="11"/>
        <rFont val="Calibri"/>
        <family val="2"/>
      </rPr>
      <t xml:space="preserve"> 180gsm</t>
    </r>
    <r>
      <rPr>
        <sz val="11"/>
        <rFont val="Calibri"/>
        <family val="2"/>
      </rPr>
      <t xml:space="preserve"> 
</t>
    </r>
    <r>
      <rPr>
        <b/>
        <sz val="11"/>
        <color rgb="FFFF0000"/>
        <rFont val="Calibri"/>
        <family val="2"/>
      </rPr>
      <t xml:space="preserve">   </t>
    </r>
    <phoneticPr fontId="2" type="noConversion"/>
  </si>
  <si>
    <t>LA70-0540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</si>
</sst>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%"/>
    <numFmt numFmtId="182" formatCode="_(* #,##0_);_(* \(#,##0\);_(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77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179" fontId="8" fillId="0" borderId="0"/>
    <xf numFmtId="179" fontId="8" fillId="0" borderId="0"/>
    <xf numFmtId="179" fontId="10" fillId="0" borderId="0">
      <alignment vertical="center"/>
    </xf>
    <xf numFmtId="179" fontId="11" fillId="0" borderId="0"/>
    <xf numFmtId="179" fontId="10" fillId="0" borderId="0">
      <alignment vertical="center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1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9" fontId="3" fillId="2" borderId="2" xfId="3" applyFont="1" applyFill="1" applyBorder="1" applyAlignment="1">
      <alignment horizontal="center" vertical="center" wrapText="1"/>
    </xf>
    <xf numFmtId="179" fontId="1" fillId="5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179" fontId="1" fillId="0" borderId="2" xfId="3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10" fillId="7" borderId="2" xfId="5" applyNumberFormat="1" applyFill="1" applyBorder="1" applyAlignment="1">
      <alignment horizontal="center" vertical="center" wrapText="1"/>
    </xf>
    <xf numFmtId="0" fontId="1" fillId="0" borderId="2" xfId="6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178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179" fontId="1" fillId="0" borderId="2" xfId="7" applyFont="1" applyBorder="1" applyAlignment="1">
      <alignment horizontal="left" vertical="center"/>
    </xf>
    <xf numFmtId="181" fontId="1" fillId="0" borderId="2" xfId="8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8" borderId="2" xfId="9" applyNumberFormat="1" applyFont="1" applyFill="1" applyBorder="1" applyAlignment="1">
      <alignment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 wrapText="1"/>
    </xf>
    <xf numFmtId="182" fontId="1" fillId="0" borderId="2" xfId="0" applyNumberFormat="1" applyFont="1" applyBorder="1" applyAlignment="1">
      <alignment vertical="center"/>
    </xf>
    <xf numFmtId="3" fontId="1" fillId="8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9" fontId="3" fillId="0" borderId="2" xfId="3" applyFont="1" applyBorder="1" applyAlignment="1">
      <alignment horizontal="center" vertical="center" wrapText="1"/>
    </xf>
    <xf numFmtId="179" fontId="1" fillId="0" borderId="2" xfId="4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/>
    </xf>
    <xf numFmtId="0" fontId="1" fillId="0" borderId="2" xfId="1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Normal 2" xfId="1"/>
    <cellStyle name="Normal 2 18 2" xfId="2"/>
    <cellStyle name="Normal 2 2" xfId="3"/>
    <cellStyle name="Normal 3" xfId="7"/>
    <cellStyle name="Percent 2" xfId="9"/>
    <cellStyle name="Percent 3" xfId="8"/>
    <cellStyle name="常规" xfId="0" builtinId="0"/>
    <cellStyle name="常规 10" xfId="5"/>
    <cellStyle name="常规_quotation-Mercury  3.22.2011 (for BBB)_BBB Spring 12 Styleout Belize - Heather 102111" xfId="4"/>
    <cellStyle name="样式 1" xfId="6"/>
    <cellStyle name="样式 1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98381</xdr:colOff>
      <xdr:row>1</xdr:row>
      <xdr:rowOff>556637</xdr:rowOff>
    </xdr:from>
    <xdr:ext cx="455625" cy="634355"/>
    <xdr:pic>
      <xdr:nvPicPr>
        <xdr:cNvPr id="2" name="Picture 5">
          <a:extLst>
            <a:ext uri="{FF2B5EF4-FFF2-40B4-BE49-F238E27FC236}">
              <a16:creationId xmlns:a16="http://schemas.microsoft.com/office/drawing/2014/main" xmlns="" id="{781BCC04-0042-4B95-B75A-34ADE7962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4656" y="2175887"/>
          <a:ext cx="455625" cy="634355"/>
        </a:xfrm>
        <a:prstGeom prst="rect">
          <a:avLst/>
        </a:prstGeom>
      </xdr:spPr>
    </xdr:pic>
    <xdr:clientData/>
  </xdr:oneCellAnchor>
  <xdr:twoCellAnchor editAs="oneCell">
    <xdr:from>
      <xdr:col>1</xdr:col>
      <xdr:colOff>594121</xdr:colOff>
      <xdr:row>1</xdr:row>
      <xdr:rowOff>160986</xdr:rowOff>
    </xdr:from>
    <xdr:to>
      <xdr:col>1</xdr:col>
      <xdr:colOff>1863553</xdr:colOff>
      <xdr:row>1</xdr:row>
      <xdr:rowOff>1343446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9A5D5987-F586-4C02-B406-73911ED0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396" y="1780236"/>
          <a:ext cx="1269432" cy="11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2049768</xdr:colOff>
      <xdr:row>1</xdr:row>
      <xdr:rowOff>71790</xdr:rowOff>
    </xdr:from>
    <xdr:to>
      <xdr:col>1</xdr:col>
      <xdr:colOff>2317039</xdr:colOff>
      <xdr:row>1</xdr:row>
      <xdr:rowOff>810249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xmlns="" id="{C2AEEEBF-6129-442E-95B1-A5D1E40E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043" y="1691040"/>
          <a:ext cx="267271" cy="73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1785925</xdr:colOff>
      <xdr:row>1</xdr:row>
      <xdr:rowOff>951577</xdr:rowOff>
    </xdr:from>
    <xdr:to>
      <xdr:col>1</xdr:col>
      <xdr:colOff>2312182</xdr:colOff>
      <xdr:row>1</xdr:row>
      <xdr:rowOff>1435387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xmlns="" id="{C6C7AD4F-847A-4BBD-A4F4-E7F5CE51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200" y="2570827"/>
          <a:ext cx="526257" cy="483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152042</xdr:colOff>
      <xdr:row>2</xdr:row>
      <xdr:rowOff>708821</xdr:rowOff>
    </xdr:from>
    <xdr:ext cx="455625" cy="634355"/>
    <xdr:pic>
      <xdr:nvPicPr>
        <xdr:cNvPr id="6" name="Picture 13">
          <a:extLst>
            <a:ext uri="{FF2B5EF4-FFF2-40B4-BE49-F238E27FC236}">
              <a16:creationId xmlns:a16="http://schemas.microsoft.com/office/drawing/2014/main" xmlns="" id="{7EDEFF21-8625-4B49-9E46-981B87B30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317" y="3852071"/>
          <a:ext cx="455625" cy="634355"/>
        </a:xfrm>
        <a:prstGeom prst="rect">
          <a:avLst/>
        </a:prstGeom>
      </xdr:spPr>
    </xdr:pic>
    <xdr:clientData/>
  </xdr:oneCellAnchor>
  <xdr:twoCellAnchor editAs="oneCell">
    <xdr:from>
      <xdr:col>1</xdr:col>
      <xdr:colOff>1665229</xdr:colOff>
      <xdr:row>2</xdr:row>
      <xdr:rowOff>831588</xdr:rowOff>
    </xdr:from>
    <xdr:to>
      <xdr:col>1</xdr:col>
      <xdr:colOff>2232171</xdr:colOff>
      <xdr:row>2</xdr:row>
      <xdr:rowOff>1404297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xmlns="" id="{681C00D8-5679-4FEA-98E5-791B94B4A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1504" y="3974838"/>
          <a:ext cx="566942" cy="57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506101</xdr:colOff>
      <xdr:row>2</xdr:row>
      <xdr:rowOff>53662</xdr:rowOff>
    </xdr:from>
    <xdr:to>
      <xdr:col>1</xdr:col>
      <xdr:colOff>1839670</xdr:colOff>
      <xdr:row>2</xdr:row>
      <xdr:rowOff>1298326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xmlns="" id="{4C67501A-ABA6-4F6A-B80C-2595325A2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2376" y="3196912"/>
          <a:ext cx="1333569" cy="1244664"/>
        </a:xfrm>
        <a:prstGeom prst="rect">
          <a:avLst/>
        </a:prstGeom>
      </xdr:spPr>
    </xdr:pic>
    <xdr:clientData/>
  </xdr:twoCellAnchor>
  <xdr:oneCellAnchor>
    <xdr:from>
      <xdr:col>1</xdr:col>
      <xdr:colOff>116268</xdr:colOff>
      <xdr:row>3</xdr:row>
      <xdr:rowOff>694682</xdr:rowOff>
    </xdr:from>
    <xdr:ext cx="455625" cy="634355"/>
    <xdr:pic>
      <xdr:nvPicPr>
        <xdr:cNvPr id="9" name="Picture 16">
          <a:extLst>
            <a:ext uri="{FF2B5EF4-FFF2-40B4-BE49-F238E27FC236}">
              <a16:creationId xmlns:a16="http://schemas.microsoft.com/office/drawing/2014/main" xmlns="" id="{4799ED9F-AB90-4FE3-9A9B-C7AE93527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2543" y="5361932"/>
          <a:ext cx="455625" cy="634355"/>
        </a:xfrm>
        <a:prstGeom prst="rect">
          <a:avLst/>
        </a:prstGeom>
      </xdr:spPr>
    </xdr:pic>
    <xdr:clientData/>
  </xdr:oneCellAnchor>
  <xdr:twoCellAnchor editAs="oneCell">
    <xdr:from>
      <xdr:col>1</xdr:col>
      <xdr:colOff>530806</xdr:colOff>
      <xdr:row>3</xdr:row>
      <xdr:rowOff>62606</xdr:rowOff>
    </xdr:from>
    <xdr:to>
      <xdr:col>1</xdr:col>
      <xdr:colOff>1886810</xdr:colOff>
      <xdr:row>3</xdr:row>
      <xdr:rowOff>1345863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8B3E44DE-1C79-4A1A-BB2B-C1C978A1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81" y="4729856"/>
          <a:ext cx="1356004" cy="1283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1750408</xdr:colOff>
      <xdr:row>3</xdr:row>
      <xdr:rowOff>881892</xdr:rowOff>
    </xdr:from>
    <xdr:to>
      <xdr:col>1</xdr:col>
      <xdr:colOff>2304774</xdr:colOff>
      <xdr:row>3</xdr:row>
      <xdr:rowOff>1438337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5B4644AE-2E09-4E4D-AAA2-E741004A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683" y="5549142"/>
          <a:ext cx="554366" cy="556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125211</xdr:colOff>
      <xdr:row>4</xdr:row>
      <xdr:rowOff>602348</xdr:rowOff>
    </xdr:from>
    <xdr:ext cx="513166" cy="667562"/>
    <xdr:pic>
      <xdr:nvPicPr>
        <xdr:cNvPr id="12" name="Picture 19">
          <a:extLst>
            <a:ext uri="{FF2B5EF4-FFF2-40B4-BE49-F238E27FC236}">
              <a16:creationId xmlns:a16="http://schemas.microsoft.com/office/drawing/2014/main" xmlns="" id="{8D058D3F-F638-4E26-948A-BCA58E54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486" y="6793598"/>
          <a:ext cx="513166" cy="667562"/>
        </a:xfrm>
        <a:prstGeom prst="rect">
          <a:avLst/>
        </a:prstGeom>
      </xdr:spPr>
    </xdr:pic>
    <xdr:clientData/>
  </xdr:oneCellAnchor>
  <xdr:twoCellAnchor editAs="oneCell">
    <xdr:from>
      <xdr:col>1</xdr:col>
      <xdr:colOff>729304</xdr:colOff>
      <xdr:row>4</xdr:row>
      <xdr:rowOff>98380</xdr:rowOff>
    </xdr:from>
    <xdr:to>
      <xdr:col>1</xdr:col>
      <xdr:colOff>1990627</xdr:colOff>
      <xdr:row>4</xdr:row>
      <xdr:rowOff>1284119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xmlns="" id="{BD98EEF9-F067-4A1E-98EE-3D22CFC0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579" y="6289630"/>
          <a:ext cx="1261323" cy="1185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Pak%20SC%20June%202026%20DI%20Quote%20Sheet%20-%2020260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"/>
      <sheetName val="Item"/>
      <sheetName val="June 2026 DI Quot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5"/>
  <sheetViews>
    <sheetView tabSelected="1" zoomScale="71" zoomScaleNormal="71" workbookViewId="0">
      <selection activeCell="G4" sqref="G4"/>
    </sheetView>
  </sheetViews>
  <sheetFormatPr defaultColWidth="9.140625" defaultRowHeight="15" x14ac:dyDescent="0.25"/>
  <cols>
    <col min="1" max="1" width="10.140625" style="1" customWidth="1"/>
    <col min="2" max="2" width="37" style="2" customWidth="1"/>
    <col min="3" max="3" width="8.42578125" style="2" customWidth="1"/>
    <col min="4" max="4" width="14.5703125" style="2" customWidth="1"/>
    <col min="5" max="5" width="19" style="2" customWidth="1"/>
    <col min="6" max="6" width="21.5703125" style="2" customWidth="1"/>
    <col min="7" max="7" width="14.85546875" style="2" customWidth="1"/>
    <col min="8" max="8" width="17.5703125" style="2" customWidth="1"/>
    <col min="9" max="9" width="19.7109375" style="2" customWidth="1"/>
    <col min="10" max="10" width="15.85546875" style="2" customWidth="1"/>
    <col min="11" max="11" width="11.140625" style="3" customWidth="1"/>
    <col min="12" max="12" width="7" style="2" customWidth="1"/>
    <col min="13" max="13" width="13.5703125" style="2" customWidth="1"/>
    <col min="14" max="15" width="6.140625" style="2" customWidth="1"/>
    <col min="16" max="16" width="8.5703125" style="2" customWidth="1"/>
    <col min="17" max="17" width="20.140625" style="2" customWidth="1"/>
    <col min="18" max="18" width="20.5703125" style="2" customWidth="1"/>
    <col min="19" max="19" width="8.85546875" style="2" customWidth="1"/>
    <col min="20" max="21" width="8.5703125" style="5" customWidth="1"/>
    <col min="22" max="23" width="9.42578125" style="2" customWidth="1"/>
    <col min="24" max="24" width="8.140625" style="66" customWidth="1"/>
    <col min="25" max="25" width="8.7109375" style="66" customWidth="1"/>
    <col min="26" max="26" width="8.5703125" style="66" customWidth="1"/>
    <col min="27" max="27" width="8.140625" style="66" customWidth="1"/>
    <col min="28" max="28" width="8.7109375" style="66" customWidth="1"/>
    <col min="29" max="29" width="7.140625" style="66" customWidth="1"/>
    <col min="30" max="30" width="9" style="6" customWidth="1"/>
    <col min="31" max="31" width="6.28515625" style="67" customWidth="1"/>
    <col min="32" max="32" width="10" style="68" customWidth="1"/>
    <col min="33" max="33" width="10" style="6" customWidth="1"/>
    <col min="34" max="34" width="9.85546875" style="67" customWidth="1"/>
    <col min="35" max="35" width="11.5703125" style="2" customWidth="1"/>
    <col min="36" max="36" width="8.85546875" style="5" customWidth="1"/>
    <col min="37" max="37" width="16.28515625" style="2" customWidth="1"/>
    <col min="38" max="38" width="12.28515625" style="4" customWidth="1"/>
    <col min="39" max="39" width="9" style="5" customWidth="1"/>
    <col min="40" max="40" width="8.42578125" style="5" customWidth="1"/>
    <col min="41" max="41" width="8.140625" style="4" customWidth="1"/>
    <col min="42" max="42" width="9.28515625" style="5" customWidth="1"/>
    <col min="43" max="43" width="8.140625" style="4" customWidth="1"/>
    <col min="44" max="44" width="9.28515625" style="5" customWidth="1"/>
    <col min="45" max="45" width="8.140625" style="4" customWidth="1"/>
    <col min="46" max="47" width="9.28515625" style="5" customWidth="1"/>
    <col min="48" max="48" width="11.5703125" style="4" customWidth="1"/>
    <col min="49" max="49" width="10.85546875" style="5" customWidth="1"/>
    <col min="50" max="50" width="9.28515625" style="5" customWidth="1"/>
    <col min="51" max="51" width="11.5703125" style="4" customWidth="1"/>
    <col min="52" max="52" width="10.85546875" style="5" customWidth="1"/>
    <col min="53" max="53" width="9.28515625" style="5" customWidth="1"/>
    <col min="54" max="54" width="11.5703125" style="4" customWidth="1"/>
    <col min="55" max="55" width="10.85546875" style="5" customWidth="1"/>
    <col min="56" max="56" width="7.85546875" style="5" customWidth="1"/>
    <col min="57" max="59" width="9.5703125" style="5" customWidth="1"/>
    <col min="60" max="60" width="12.140625" style="5" customWidth="1"/>
    <col min="61" max="62" width="9.140625" style="2" customWidth="1"/>
    <col min="63" max="63" width="9.140625" style="2"/>
    <col min="64" max="64" width="10.140625" style="5" customWidth="1"/>
    <col min="65" max="65" width="9.140625" style="2"/>
    <col min="66" max="66" width="9.140625" style="6"/>
    <col min="67" max="67" width="9.140625" style="2"/>
    <col min="68" max="68" width="11.85546875" style="5" customWidth="1"/>
    <col min="69" max="69" width="11.42578125" style="5" customWidth="1"/>
    <col min="70" max="70" width="9.140625" style="2"/>
    <col min="71" max="71" width="14.5703125" style="2" customWidth="1"/>
    <col min="72" max="72" width="14.140625" style="2" customWidth="1"/>
    <col min="73" max="16384" width="9.140625" style="2"/>
  </cols>
  <sheetData>
    <row r="1" spans="1:73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7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1" t="s">
        <v>33</v>
      </c>
      <c r="AI1" s="7" t="s">
        <v>34</v>
      </c>
      <c r="AJ1" s="22" t="s">
        <v>35</v>
      </c>
      <c r="AK1" s="7" t="s">
        <v>36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3" t="s">
        <v>44</v>
      </c>
      <c r="AT1" s="22" t="s">
        <v>45</v>
      </c>
      <c r="AU1" s="25" t="s">
        <v>46</v>
      </c>
      <c r="AV1" s="23" t="s">
        <v>47</v>
      </c>
      <c r="AW1" s="22" t="s">
        <v>48</v>
      </c>
      <c r="AX1" s="25" t="s">
        <v>49</v>
      </c>
      <c r="AY1" s="23" t="s">
        <v>50</v>
      </c>
      <c r="AZ1" s="22" t="s">
        <v>51</v>
      </c>
      <c r="BA1" s="25" t="s">
        <v>52</v>
      </c>
      <c r="BB1" s="23" t="s">
        <v>53</v>
      </c>
      <c r="BC1" s="22" t="s">
        <v>54</v>
      </c>
      <c r="BD1" s="22" t="s">
        <v>55</v>
      </c>
      <c r="BE1" s="26" t="s">
        <v>56</v>
      </c>
      <c r="BF1" s="27" t="s">
        <v>57</v>
      </c>
      <c r="BG1" s="28" t="s">
        <v>58</v>
      </c>
      <c r="BH1" s="27" t="s">
        <v>59</v>
      </c>
      <c r="BI1" s="29" t="s">
        <v>60</v>
      </c>
      <c r="BJ1" s="27" t="s">
        <v>61</v>
      </c>
      <c r="BK1" s="27" t="s">
        <v>62</v>
      </c>
      <c r="BL1" s="30" t="s">
        <v>63</v>
      </c>
      <c r="BM1" s="7" t="s">
        <v>64</v>
      </c>
      <c r="BN1" s="17" t="s">
        <v>65</v>
      </c>
      <c r="BO1" s="22" t="s">
        <v>66</v>
      </c>
      <c r="BP1" s="22" t="s">
        <v>67</v>
      </c>
      <c r="BQ1" s="22" t="s">
        <v>68</v>
      </c>
      <c r="BR1" s="31" t="s">
        <v>69</v>
      </c>
      <c r="BS1" s="32" t="s">
        <v>70</v>
      </c>
      <c r="BT1" s="32" t="s">
        <v>71</v>
      </c>
      <c r="BU1" s="32" t="s">
        <v>72</v>
      </c>
    </row>
    <row r="2" spans="1:73" s="61" customFormat="1" ht="120" customHeight="1" x14ac:dyDescent="0.25">
      <c r="A2" s="33">
        <v>1</v>
      </c>
      <c r="B2" s="34"/>
      <c r="C2" s="34"/>
      <c r="D2" s="34" t="s">
        <v>73</v>
      </c>
      <c r="E2" s="34" t="s">
        <v>74</v>
      </c>
      <c r="F2" s="34" t="s">
        <v>75</v>
      </c>
      <c r="G2" s="35" t="s">
        <v>76</v>
      </c>
      <c r="H2" s="34" t="s">
        <v>77</v>
      </c>
      <c r="I2" s="34" t="s">
        <v>75</v>
      </c>
      <c r="J2" s="36" t="s">
        <v>78</v>
      </c>
      <c r="K2" s="37" t="s">
        <v>79</v>
      </c>
      <c r="L2" s="38" t="s">
        <v>80</v>
      </c>
      <c r="M2" s="38" t="s">
        <v>81</v>
      </c>
      <c r="N2" s="34"/>
      <c r="O2" s="34"/>
      <c r="P2" s="39"/>
      <c r="Q2" s="40" t="s">
        <v>82</v>
      </c>
      <c r="R2" s="41"/>
      <c r="S2" s="34" t="s">
        <v>83</v>
      </c>
      <c r="T2" s="42"/>
      <c r="U2" s="43">
        <v>4.78</v>
      </c>
      <c r="V2" s="34" t="s">
        <v>84</v>
      </c>
      <c r="W2" s="34"/>
      <c r="X2" s="44">
        <v>39</v>
      </c>
      <c r="Y2" s="45">
        <v>28</v>
      </c>
      <c r="Z2" s="45">
        <v>18</v>
      </c>
      <c r="AA2" s="44">
        <v>39</v>
      </c>
      <c r="AB2" s="45">
        <v>28</v>
      </c>
      <c r="AC2" s="45">
        <v>18</v>
      </c>
      <c r="AD2" s="46">
        <v>6</v>
      </c>
      <c r="AE2" s="47">
        <v>4</v>
      </c>
      <c r="AF2" s="48">
        <f>IF(AA2="","",AA2*AB2*AC2/1000000)</f>
        <v>1.9656E-2</v>
      </c>
      <c r="AG2" s="46"/>
      <c r="AH2" s="49">
        <f>IF(AE2="","",AG2/AF2*AE2)</f>
        <v>0</v>
      </c>
      <c r="AI2" s="50"/>
      <c r="AJ2" s="51" t="str">
        <f>IF(ISERROR(AI2/AH2),"",AI2/AH2)</f>
        <v/>
      </c>
      <c r="AK2" s="52" t="s">
        <v>85</v>
      </c>
      <c r="AL2" s="53">
        <f t="shared" ref="AL2:AL5" si="0">10.3%+19%</f>
        <v>0.29300000000000004</v>
      </c>
      <c r="AM2" s="51">
        <f>IF(ISERROR(BG2*AL2),"",BG2*AL2)</f>
        <v>1.9045000000000003</v>
      </c>
      <c r="AN2" s="51" t="str">
        <f>IF(ISERROR(U2+AJ2+AM2),"",U2+AJ2+AM2)</f>
        <v/>
      </c>
      <c r="AO2" s="54">
        <v>0</v>
      </c>
      <c r="AP2" s="51">
        <f t="shared" ref="AP2:AP5" si="1">IF(ISERROR(BG2*AO2),"",BG2*AO2)</f>
        <v>0</v>
      </c>
      <c r="AQ2" s="54">
        <v>0.06</v>
      </c>
      <c r="AR2" s="51">
        <f>IF(ISERROR(BG2*AQ2),"",BG2*AQ2)</f>
        <v>0.39</v>
      </c>
      <c r="AS2" s="54">
        <v>0</v>
      </c>
      <c r="AT2" s="51">
        <f>IF(ISERROR(BG2*AS2),"",BG2*AS2)</f>
        <v>0</v>
      </c>
      <c r="AU2" s="55">
        <v>0</v>
      </c>
      <c r="AV2" s="54">
        <v>0</v>
      </c>
      <c r="AW2" s="51">
        <f>IF(ISERROR(BG2*AV2),"",BG2*AV2)</f>
        <v>0</v>
      </c>
      <c r="AX2" s="55">
        <v>0</v>
      </c>
      <c r="AY2" s="54">
        <v>0</v>
      </c>
      <c r="AZ2" s="51">
        <f>IF(ISERROR(BG2*AY2),"",BG2*AY2)</f>
        <v>0</v>
      </c>
      <c r="BA2" s="55">
        <v>0</v>
      </c>
      <c r="BB2" s="54">
        <v>0</v>
      </c>
      <c r="BC2" s="51">
        <f>IF(ISERROR(BG2*BB2),"",BG2*BB2)</f>
        <v>0</v>
      </c>
      <c r="BD2" s="51">
        <f>IF(ISERROR(AP2++AR2+AT2+AW2+AZ2+BC2),"",AP2++AR2+AT2+AW2+AZ2+BC2)</f>
        <v>0.39</v>
      </c>
      <c r="BE2" s="51">
        <f>IF(ISERROR(U2+BD2),"",U2+BD2)</f>
        <v>5.17</v>
      </c>
      <c r="BF2" s="56">
        <f t="shared" ref="BF2:BF5" si="2">IF(ISERROR((BG2-BE2)/BG2),"",(BG2-BE2)/BG2)</f>
        <v>0.20461538461538462</v>
      </c>
      <c r="BG2" s="57">
        <v>6.5</v>
      </c>
      <c r="BH2" s="51" t="str">
        <f>IF(ISERROR(AJ2+AM2+BG2),"",AJ2+AM2+BG2)</f>
        <v/>
      </c>
      <c r="BI2" s="55">
        <v>16.989999999999998</v>
      </c>
      <c r="BJ2" s="56">
        <f>IF(ISERROR((BI2-BG2)/BI2),"",(BI2-BG2)/BI2)</f>
        <v>0.6174220129487934</v>
      </c>
      <c r="BK2" s="56" t="str">
        <f>IF(ISERROR((BI2-BH2)/BI2),"",(BI2-BH2)/BI2)</f>
        <v/>
      </c>
      <c r="BL2" s="58"/>
      <c r="BM2" s="59">
        <v>1000</v>
      </c>
      <c r="BN2" s="46">
        <v>1</v>
      </c>
      <c r="BO2" s="60">
        <f>IF(ISERROR(BM2*BN2),"",BM2*BN2)</f>
        <v>1000</v>
      </c>
      <c r="BP2" s="51">
        <f>IF(ISERROR(BE2*BO2),"",BE2*BO2)</f>
        <v>5170</v>
      </c>
      <c r="BQ2" s="51">
        <f>IF(ISERROR(BG2*BO2),"",BG2*BO2)</f>
        <v>6500</v>
      </c>
      <c r="BR2" s="34"/>
      <c r="BS2" s="61" t="s">
        <v>86</v>
      </c>
      <c r="BT2" s="61" t="s">
        <v>87</v>
      </c>
      <c r="BU2" s="61" t="s">
        <v>88</v>
      </c>
    </row>
    <row r="3" spans="1:73" s="61" customFormat="1" ht="120" customHeight="1" x14ac:dyDescent="0.25">
      <c r="A3" s="33">
        <v>3</v>
      </c>
      <c r="B3" s="34"/>
      <c r="C3" s="34"/>
      <c r="D3" s="34" t="s">
        <v>73</v>
      </c>
      <c r="E3" s="34" t="s">
        <v>74</v>
      </c>
      <c r="F3" s="34" t="s">
        <v>75</v>
      </c>
      <c r="G3" s="62" t="s">
        <v>89</v>
      </c>
      <c r="H3" s="34" t="s">
        <v>77</v>
      </c>
      <c r="I3" s="34" t="s">
        <v>75</v>
      </c>
      <c r="J3" s="63" t="s">
        <v>90</v>
      </c>
      <c r="K3" s="37" t="s">
        <v>91</v>
      </c>
      <c r="L3" s="38" t="s">
        <v>80</v>
      </c>
      <c r="M3" s="38" t="s">
        <v>92</v>
      </c>
      <c r="N3" s="34"/>
      <c r="O3" s="34"/>
      <c r="P3" s="39"/>
      <c r="Q3" s="40" t="s">
        <v>93</v>
      </c>
      <c r="R3" s="64"/>
      <c r="S3" s="34" t="s">
        <v>83</v>
      </c>
      <c r="T3" s="42"/>
      <c r="U3" s="43">
        <v>3.9</v>
      </c>
      <c r="V3" s="34" t="s">
        <v>84</v>
      </c>
      <c r="W3" s="34"/>
      <c r="X3" s="44">
        <v>39</v>
      </c>
      <c r="Y3" s="45">
        <v>28</v>
      </c>
      <c r="Z3" s="45">
        <v>18</v>
      </c>
      <c r="AA3" s="44">
        <v>39</v>
      </c>
      <c r="AB3" s="45">
        <v>28</v>
      </c>
      <c r="AC3" s="45">
        <v>18</v>
      </c>
      <c r="AD3" s="46">
        <v>6</v>
      </c>
      <c r="AE3" s="47">
        <v>4</v>
      </c>
      <c r="AF3" s="48">
        <f t="shared" ref="AF3:AF5" si="3">IF(AA3="","",AA3*AB3*AC3/1000000)</f>
        <v>1.9656E-2</v>
      </c>
      <c r="AG3" s="46"/>
      <c r="AH3" s="49">
        <f t="shared" ref="AH3:AH5" si="4">IF(AE3="","",AG3/AF3*AE3)</f>
        <v>0</v>
      </c>
      <c r="AI3" s="50"/>
      <c r="AJ3" s="51" t="str">
        <f t="shared" ref="AJ3:AJ5" si="5">IF(ISERROR(AI3/AH3),"",AI3/AH3)</f>
        <v/>
      </c>
      <c r="AK3" s="52" t="s">
        <v>85</v>
      </c>
      <c r="AL3" s="53">
        <f>10.3%+19%</f>
        <v>0.29300000000000004</v>
      </c>
      <c r="AM3" s="51">
        <f t="shared" ref="AM3:AM5" si="6">IF(ISERROR(BG3*AL3),"",BG3*AL3)</f>
        <v>1.5968500000000003</v>
      </c>
      <c r="AN3" s="51" t="str">
        <f t="shared" ref="AN3:AN5" si="7">IF(ISERROR(U3+AJ3+AM3),"",U3+AJ3+AM3)</f>
        <v/>
      </c>
      <c r="AO3" s="54">
        <v>0</v>
      </c>
      <c r="AP3" s="51">
        <f t="shared" si="1"/>
        <v>0</v>
      </c>
      <c r="AQ3" s="54">
        <v>0.06</v>
      </c>
      <c r="AR3" s="51">
        <f t="shared" ref="AR3:AR5" si="8">IF(ISERROR(BG3*AQ3),"",BG3*AQ3)</f>
        <v>0.32700000000000001</v>
      </c>
      <c r="AS3" s="54">
        <v>0</v>
      </c>
      <c r="AT3" s="51">
        <f t="shared" ref="AT3:AT5" si="9">IF(ISERROR(BG3*AS3),"",BG3*AS3)</f>
        <v>0</v>
      </c>
      <c r="AU3" s="55">
        <v>0</v>
      </c>
      <c r="AV3" s="54">
        <v>0</v>
      </c>
      <c r="AW3" s="51">
        <f t="shared" ref="AW3:AW5" si="10">IF(ISERROR(BG3*AV3),"",BG3*AV3)</f>
        <v>0</v>
      </c>
      <c r="AX3" s="55">
        <v>0</v>
      </c>
      <c r="AY3" s="54">
        <v>0</v>
      </c>
      <c r="AZ3" s="51">
        <f t="shared" ref="AZ3:AZ5" si="11">IF(ISERROR(BG3*AY3),"",BG3*AY3)</f>
        <v>0</v>
      </c>
      <c r="BA3" s="55">
        <v>0</v>
      </c>
      <c r="BB3" s="54">
        <v>0</v>
      </c>
      <c r="BC3" s="51">
        <f t="shared" ref="BC3:BC5" si="12">IF(ISERROR(BG3*BB3),"",BG3*BB3)</f>
        <v>0</v>
      </c>
      <c r="BD3" s="51">
        <f t="shared" ref="BD3:BD5" si="13">IF(ISERROR(AP3++AR3+AT3+AW3+AZ3+BC3),"",AP3++AR3+AT3+AW3+AZ3+BC3)</f>
        <v>0.32700000000000001</v>
      </c>
      <c r="BE3" s="51">
        <f t="shared" ref="BE3:BE5" si="14">IF(ISERROR(U3+BD3),"",U3+BD3)</f>
        <v>4.2270000000000003</v>
      </c>
      <c r="BF3" s="56">
        <f t="shared" si="2"/>
        <v>0.2244036697247706</v>
      </c>
      <c r="BG3" s="57">
        <v>5.45</v>
      </c>
      <c r="BH3" s="51" t="str">
        <f t="shared" ref="BH3:BH5" si="15">IF(ISERROR(AJ3+AM3+BG3),"",AJ3+AM3+BG3)</f>
        <v/>
      </c>
      <c r="BI3" s="55">
        <v>16.989999999999998</v>
      </c>
      <c r="BJ3" s="56">
        <f t="shared" ref="BJ3:BJ5" si="16">IF(ISERROR((BI3-BG3)/BI3),"",(BI3-BG3)/BI3)</f>
        <v>0.67922307239552682</v>
      </c>
      <c r="BK3" s="56" t="str">
        <f t="shared" ref="BK3:BK5" si="17">IF(ISERROR((BI3-BH3)/BI3),"",(BI3-BH3)/BI3)</f>
        <v/>
      </c>
      <c r="BL3" s="58"/>
      <c r="BM3" s="59">
        <v>1000</v>
      </c>
      <c r="BN3" s="46">
        <v>1</v>
      </c>
      <c r="BO3" s="60">
        <f t="shared" ref="BO3:BO5" si="18">IF(ISERROR(BM3*BN3),"",BM3*BN3)</f>
        <v>1000</v>
      </c>
      <c r="BP3" s="51">
        <f t="shared" ref="BP3:BP5" si="19">IF(ISERROR(BE3*BO3),"",BE3*BO3)</f>
        <v>4227</v>
      </c>
      <c r="BQ3" s="51">
        <f t="shared" ref="BQ3:BQ5" si="20">IF(ISERROR(BG3*BO3),"",BG3*BO3)</f>
        <v>5450</v>
      </c>
      <c r="BR3" s="34"/>
      <c r="BS3" s="61" t="s">
        <v>86</v>
      </c>
      <c r="BT3" s="61" t="s">
        <v>87</v>
      </c>
      <c r="BU3" s="61" t="s">
        <v>88</v>
      </c>
    </row>
    <row r="4" spans="1:73" s="61" customFormat="1" ht="120" customHeight="1" x14ac:dyDescent="0.25">
      <c r="A4" s="33">
        <v>4</v>
      </c>
      <c r="B4" s="34"/>
      <c r="C4" s="34"/>
      <c r="D4" s="34" t="s">
        <v>73</v>
      </c>
      <c r="E4" s="34" t="s">
        <v>74</v>
      </c>
      <c r="F4" s="34" t="s">
        <v>75</v>
      </c>
      <c r="G4" s="62" t="s">
        <v>94</v>
      </c>
      <c r="H4" s="34" t="s">
        <v>77</v>
      </c>
      <c r="I4" s="34" t="s">
        <v>75</v>
      </c>
      <c r="J4" s="63" t="s">
        <v>95</v>
      </c>
      <c r="K4" s="37" t="s">
        <v>96</v>
      </c>
      <c r="L4" s="38" t="s">
        <v>80</v>
      </c>
      <c r="M4" s="38" t="s">
        <v>97</v>
      </c>
      <c r="N4" s="34"/>
      <c r="O4" s="34"/>
      <c r="P4" s="39"/>
      <c r="Q4" s="40" t="s">
        <v>98</v>
      </c>
      <c r="R4" s="64"/>
      <c r="S4" s="34" t="s">
        <v>83</v>
      </c>
      <c r="T4" s="42"/>
      <c r="U4" s="43">
        <v>3.9</v>
      </c>
      <c r="V4" s="34" t="s">
        <v>84</v>
      </c>
      <c r="W4" s="34"/>
      <c r="X4" s="45">
        <v>39</v>
      </c>
      <c r="Y4" s="45">
        <v>28</v>
      </c>
      <c r="Z4" s="45">
        <v>18</v>
      </c>
      <c r="AA4" s="45">
        <v>39</v>
      </c>
      <c r="AB4" s="45">
        <v>28</v>
      </c>
      <c r="AC4" s="45">
        <v>18</v>
      </c>
      <c r="AD4" s="46">
        <v>6</v>
      </c>
      <c r="AE4" s="47">
        <v>4</v>
      </c>
      <c r="AF4" s="48">
        <f t="shared" si="3"/>
        <v>1.9656E-2</v>
      </c>
      <c r="AG4" s="46"/>
      <c r="AH4" s="49">
        <f t="shared" si="4"/>
        <v>0</v>
      </c>
      <c r="AI4" s="50"/>
      <c r="AJ4" s="51" t="str">
        <f t="shared" si="5"/>
        <v/>
      </c>
      <c r="AK4" s="52" t="s">
        <v>85</v>
      </c>
      <c r="AL4" s="53">
        <f t="shared" si="0"/>
        <v>0.29300000000000004</v>
      </c>
      <c r="AM4" s="51">
        <f t="shared" si="6"/>
        <v>1.5968500000000003</v>
      </c>
      <c r="AN4" s="51" t="str">
        <f t="shared" si="7"/>
        <v/>
      </c>
      <c r="AO4" s="54">
        <v>0</v>
      </c>
      <c r="AP4" s="51">
        <f t="shared" si="1"/>
        <v>0</v>
      </c>
      <c r="AQ4" s="54">
        <v>0.06</v>
      </c>
      <c r="AR4" s="51">
        <f t="shared" si="8"/>
        <v>0.32700000000000001</v>
      </c>
      <c r="AS4" s="54">
        <v>0</v>
      </c>
      <c r="AT4" s="51">
        <f t="shared" si="9"/>
        <v>0</v>
      </c>
      <c r="AU4" s="55">
        <v>0</v>
      </c>
      <c r="AV4" s="54">
        <v>0</v>
      </c>
      <c r="AW4" s="51">
        <f t="shared" si="10"/>
        <v>0</v>
      </c>
      <c r="AX4" s="55">
        <v>0</v>
      </c>
      <c r="AY4" s="54">
        <v>0</v>
      </c>
      <c r="AZ4" s="51">
        <f t="shared" si="11"/>
        <v>0</v>
      </c>
      <c r="BA4" s="55">
        <v>0</v>
      </c>
      <c r="BB4" s="54">
        <v>0</v>
      </c>
      <c r="BC4" s="51">
        <f t="shared" si="12"/>
        <v>0</v>
      </c>
      <c r="BD4" s="51">
        <f t="shared" si="13"/>
        <v>0.32700000000000001</v>
      </c>
      <c r="BE4" s="51">
        <f t="shared" si="14"/>
        <v>4.2270000000000003</v>
      </c>
      <c r="BF4" s="56">
        <f t="shared" si="2"/>
        <v>0.2244036697247706</v>
      </c>
      <c r="BG4" s="57">
        <v>5.45</v>
      </c>
      <c r="BH4" s="51" t="str">
        <f t="shared" si="15"/>
        <v/>
      </c>
      <c r="BI4" s="55">
        <v>16.989999999999998</v>
      </c>
      <c r="BJ4" s="56">
        <f t="shared" si="16"/>
        <v>0.67922307239552682</v>
      </c>
      <c r="BK4" s="56" t="str">
        <f t="shared" si="17"/>
        <v/>
      </c>
      <c r="BL4" s="58"/>
      <c r="BM4" s="59">
        <v>1000</v>
      </c>
      <c r="BN4" s="46">
        <v>1</v>
      </c>
      <c r="BO4" s="60">
        <f t="shared" si="18"/>
        <v>1000</v>
      </c>
      <c r="BP4" s="51">
        <f t="shared" si="19"/>
        <v>4227</v>
      </c>
      <c r="BQ4" s="51">
        <f t="shared" si="20"/>
        <v>5450</v>
      </c>
      <c r="BR4" s="34"/>
      <c r="BS4" s="61" t="s">
        <v>86</v>
      </c>
      <c r="BT4" s="61" t="s">
        <v>87</v>
      </c>
      <c r="BU4" s="61" t="s">
        <v>88</v>
      </c>
    </row>
    <row r="5" spans="1:73" s="61" customFormat="1" ht="120" customHeight="1" x14ac:dyDescent="0.25">
      <c r="A5" s="33">
        <v>5</v>
      </c>
      <c r="B5" s="34"/>
      <c r="C5" s="34"/>
      <c r="D5" s="34" t="s">
        <v>73</v>
      </c>
      <c r="E5" s="34" t="s">
        <v>74</v>
      </c>
      <c r="F5" s="34" t="s">
        <v>75</v>
      </c>
      <c r="G5" s="62" t="s">
        <v>99</v>
      </c>
      <c r="H5" s="34" t="s">
        <v>100</v>
      </c>
      <c r="I5" s="34" t="s">
        <v>75</v>
      </c>
      <c r="J5" s="63" t="s">
        <v>101</v>
      </c>
      <c r="K5" s="37" t="s">
        <v>96</v>
      </c>
      <c r="L5" s="38" t="s">
        <v>80</v>
      </c>
      <c r="M5" s="38" t="s">
        <v>97</v>
      </c>
      <c r="N5" s="34"/>
      <c r="O5" s="34"/>
      <c r="P5" s="39"/>
      <c r="Q5" s="40" t="s">
        <v>102</v>
      </c>
      <c r="R5" s="64"/>
      <c r="S5" s="34" t="s">
        <v>83</v>
      </c>
      <c r="T5" s="42"/>
      <c r="U5" s="43">
        <v>4.3</v>
      </c>
      <c r="V5" s="34" t="s">
        <v>84</v>
      </c>
      <c r="W5" s="34"/>
      <c r="X5" s="65">
        <v>39</v>
      </c>
      <c r="Y5" s="65">
        <v>28</v>
      </c>
      <c r="Z5" s="65">
        <v>18</v>
      </c>
      <c r="AA5" s="65">
        <v>39</v>
      </c>
      <c r="AB5" s="65">
        <v>28</v>
      </c>
      <c r="AC5" s="65">
        <v>18</v>
      </c>
      <c r="AD5" s="46">
        <v>6</v>
      </c>
      <c r="AE5" s="47">
        <v>4</v>
      </c>
      <c r="AF5" s="48">
        <f t="shared" si="3"/>
        <v>1.9656E-2</v>
      </c>
      <c r="AG5" s="46"/>
      <c r="AH5" s="49">
        <f t="shared" si="4"/>
        <v>0</v>
      </c>
      <c r="AI5" s="50"/>
      <c r="AJ5" s="51" t="str">
        <f t="shared" si="5"/>
        <v/>
      </c>
      <c r="AK5" s="52" t="s">
        <v>85</v>
      </c>
      <c r="AL5" s="53">
        <f t="shared" si="0"/>
        <v>0.29300000000000004</v>
      </c>
      <c r="AM5" s="51">
        <f t="shared" si="6"/>
        <v>1.6847500000000002</v>
      </c>
      <c r="AN5" s="51" t="str">
        <f t="shared" si="7"/>
        <v/>
      </c>
      <c r="AO5" s="54">
        <v>0</v>
      </c>
      <c r="AP5" s="51">
        <f t="shared" si="1"/>
        <v>0</v>
      </c>
      <c r="AQ5" s="54">
        <v>0.06</v>
      </c>
      <c r="AR5" s="51">
        <f t="shared" si="8"/>
        <v>0.34499999999999997</v>
      </c>
      <c r="AS5" s="54">
        <v>0</v>
      </c>
      <c r="AT5" s="51">
        <f t="shared" si="9"/>
        <v>0</v>
      </c>
      <c r="AU5" s="55">
        <v>0</v>
      </c>
      <c r="AV5" s="54">
        <v>0</v>
      </c>
      <c r="AW5" s="51">
        <f t="shared" si="10"/>
        <v>0</v>
      </c>
      <c r="AX5" s="55">
        <v>0</v>
      </c>
      <c r="AY5" s="54">
        <v>0</v>
      </c>
      <c r="AZ5" s="51">
        <f t="shared" si="11"/>
        <v>0</v>
      </c>
      <c r="BA5" s="55">
        <v>0</v>
      </c>
      <c r="BB5" s="54">
        <v>0</v>
      </c>
      <c r="BC5" s="51">
        <f t="shared" si="12"/>
        <v>0</v>
      </c>
      <c r="BD5" s="51">
        <f t="shared" si="13"/>
        <v>0.34499999999999997</v>
      </c>
      <c r="BE5" s="51">
        <f t="shared" si="14"/>
        <v>4.6449999999999996</v>
      </c>
      <c r="BF5" s="56">
        <f t="shared" si="2"/>
        <v>0.19217391304347833</v>
      </c>
      <c r="BG5" s="57">
        <v>5.75</v>
      </c>
      <c r="BH5" s="51" t="str">
        <f t="shared" si="15"/>
        <v/>
      </c>
      <c r="BI5" s="55">
        <v>16.989999999999998</v>
      </c>
      <c r="BJ5" s="56">
        <f t="shared" si="16"/>
        <v>0.66156562683931719</v>
      </c>
      <c r="BK5" s="56" t="str">
        <f t="shared" si="17"/>
        <v/>
      </c>
      <c r="BL5" s="58"/>
      <c r="BM5" s="59">
        <v>1000</v>
      </c>
      <c r="BN5" s="46">
        <v>1</v>
      </c>
      <c r="BO5" s="60">
        <f t="shared" si="18"/>
        <v>1000</v>
      </c>
      <c r="BP5" s="51">
        <f t="shared" si="19"/>
        <v>4645</v>
      </c>
      <c r="BQ5" s="51">
        <f t="shared" si="20"/>
        <v>5750</v>
      </c>
      <c r="BR5" s="34"/>
      <c r="BS5" s="61" t="s">
        <v>86</v>
      </c>
      <c r="BT5" s="61" t="s">
        <v>87</v>
      </c>
      <c r="BU5" s="61" t="s">
        <v>88</v>
      </c>
    </row>
  </sheetData>
  <sheetProtection insertRows="0" deleteRows="0" sort="0"/>
  <protectedRanges>
    <protectedRange sqref="X5:AD5 AJ5:AL5 BJ2:BK5 BI5 M4:N5 AM2:BF5 O3:O5 N3 L3:L5 L6:O207 A2:J207 Q6:BH207 L2:O2 BH2:BH5 AF2:AH5 R2:W5 AJ2:AJ4" name="Range1"/>
    <protectedRange sqref="X2:AD4" name="Range1_2"/>
    <protectedRange sqref="AI2:AI5" name="Range1_3"/>
    <protectedRange sqref="AK2:AL4" name="Range1_4"/>
    <protectedRange sqref="BI2:BI4" name="Range1_5"/>
    <protectedRange sqref="BM2:BN5" name="Range1_6"/>
    <protectedRange sqref="K2:K248" name="Range1_1"/>
    <protectedRange sqref="BL2:BL243" name="Range1_7"/>
    <protectedRange sqref="P2:P243" name="Range1_8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[1]ValueSelect!#REF!</xm:f>
          </x14:formula1>
          <xm:sqref>BU2:BU5</xm:sqref>
        </x14:dataValidation>
        <x14:dataValidation type="list" allowBlank="1" showInputMessage="1" showErrorMessage="1">
          <x14:formula1>
            <xm:f>[1]Data!#REF!</xm:f>
          </x14:formula1>
          <xm:sqref>BT2:BT5</xm:sqref>
        </x14:dataValidation>
        <x14:dataValidation type="list" allowBlank="1" showInputMessage="1" showErrorMessage="1">
          <x14:formula1>
            <xm:f>[1]ValueSelect!#REF!</xm:f>
          </x14:formula1>
          <xm:sqref>BS2:BS5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2026-01-26T02:51:58Z</dcterms:created>
  <dcterms:modified xsi:type="dcterms:W3CDTF">2026-01-26T02:52:41Z</dcterms:modified>
</cp:coreProperties>
</file>