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5756DE0-BC7D-4668-ABD3-0E4AE69B9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idea">[6]Lists!$I$6:$I$29</definedName>
    <definedName name="Blankets_Throws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ies">[8]PT!$I$6:$I$142</definedName>
    <definedName name="CATEGORY">[9]Sheet1!$DW$2:$DW$3</definedName>
    <definedName name="categoryfinal">'[10]Import Quote Sheet'!$A$90:$A$190</definedName>
    <definedName name="chargeback">'[2]other data'!$B$2:$B$6</definedName>
    <definedName name="class1">#REF!</definedName>
    <definedName name="class2">#REF!</definedName>
    <definedName name="class3">#REF!</definedName>
    <definedName name="color">[6]Lists!$J$6:$J$29</definedName>
    <definedName name="COLOR_FAMILY">'[11]x-Lists'!$AB$2:$AB$18</definedName>
    <definedName name="colour">[9]Sheet1!$EH$2:$EH$3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'[12]SUBCATS INTERNAL USE'!$A$3:$C$1000</definedName>
    <definedName name="Cycle">[6]Lists!$E$6:$E$30</definedName>
    <definedName name="d">[13]Mapping!$AR$2:$AR$84</definedName>
    <definedName name="dealPricing_Range">[4]Mapping!$AZ$2:$AZ$3</definedName>
    <definedName name="Decorative_Accessories">#REF!</definedName>
    <definedName name="Decorative_Pillows_Inserts_Covers">#REF!</definedName>
    <definedName name="del">'[12]SUBCATS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[14]Info!$F$3:$F$5</definedName>
    <definedName name="diffgrp">'[2]diff group head'!$A$2:$A$47</definedName>
    <definedName name="DIFFS">'[2]other data'!$AF$2:$AF$13</definedName>
    <definedName name="division">'[15]X-PORTS'!$K$4:$K$12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[16]Costs!$J$11</definedName>
    <definedName name="FASHION">[7]LIST!$E$2:$E$7</definedName>
    <definedName name="Feature_Master">#REF!</definedName>
    <definedName name="Feature1_Range">[4]Mapping!$AG$2:$AG$25</definedName>
    <definedName name="Feature10_Range">[17]Mapping!$AP$2:$AP$17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[17]Mapping!$AM$2:$AM$21</definedName>
    <definedName name="Feature8_Range">[17]Mapping!$AN$2:$AN$9</definedName>
    <definedName name="Feature9_Range">[17]Mapping!$AO$2:$AO$5</definedName>
    <definedName name="Features">#REF!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oam">[9]Sheet1!$EC$2:$EC$3</definedName>
    <definedName name="FOBCostPerPiece">#REF!</definedName>
    <definedName name="freight">'[2]other data'!$AC$3:$AC$14</definedName>
    <definedName name="FYE10_Features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mplmentationWeek">[8]PT!$B$85:$B$113</definedName>
    <definedName name="INITIALBUY">[7]LIST!$G$2:$G$7</definedName>
    <definedName name="KD">[9]Sheet1!$DS$2:$DS$2</definedName>
    <definedName name="Kids_Bath">#REF!</definedName>
    <definedName name="Kids_or_Teen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'[11]x-Lists'!$Z$2:$Z$4</definedName>
    <definedName name="loctype">'[2]other data'!$BN$2:$BN$6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[9]Sheet1!$EE$2:$EE$3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[14]Info!$E$2:$E$49</definedName>
    <definedName name="po_type">'[2]other data'!$AU$2:$AU$11</definedName>
    <definedName name="PORT_IFF">[18]a!$A$10:$B$35</definedName>
    <definedName name="ports">'[15]X-PORTS'!$D$4:$D$33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QSFOB">[19]Q1!$C$38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'[12]DOMESTIC Worksheet'!$AG$3:$AG$12</definedName>
    <definedName name="runnum">'[2]other data'!$BI$2:$BI$18</definedName>
    <definedName name="saetwe">[20]Mapping!$D$2:$D$53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'[11]x-Lists'!$AQ$2:$AQ$12</definedName>
    <definedName name="TICKET">[2]tickets!$B$3:$B$27</definedName>
    <definedName name="ticket2">[2]tickets!$G$3:$G$27</definedName>
    <definedName name="Towels_Bath_Sheets">#REF!</definedName>
    <definedName name="TREATMENT">'[11]x-Lists'!$AR$2:$AR$23</definedName>
    <definedName name="UDA3A">'[2]other data'!$AY$2:$AY$4</definedName>
    <definedName name="UDA3B">'[2]other data'!$AZ$2:$AZ$6</definedName>
    <definedName name="UNIT">[9]Sheet1!$EF$2:$EF$3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'[15]X-PORTS'!$I$5:$I$7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阿萨德股份">[20]Mapping!$AN$2:$AN$9</definedName>
    <definedName name="先说说">[21]Mapping!$D$2:$D$53</definedName>
    <definedName name="正确">[9]Sheet1!$EA$2:$EA$3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6" i="8" l="1"/>
  <c r="AT6" i="8"/>
  <c r="AQ6" i="8"/>
  <c r="AN6" i="8"/>
  <c r="AL6" i="8"/>
  <c r="AI6" i="8"/>
  <c r="AD6" i="8"/>
  <c r="AE6" i="8" s="1"/>
  <c r="AG6" i="8" s="1"/>
  <c r="BC5" i="8"/>
  <c r="AT5" i="8"/>
  <c r="AQ5" i="8"/>
  <c r="AN5" i="8"/>
  <c r="AL5" i="8"/>
  <c r="AI5" i="8"/>
  <c r="AD5" i="8"/>
  <c r="AE5" i="8" s="1"/>
  <c r="AG5" i="8" s="1"/>
  <c r="BC3" i="8"/>
  <c r="AT3" i="8"/>
  <c r="AQ3" i="8"/>
  <c r="AN3" i="8"/>
  <c r="AL3" i="8"/>
  <c r="AI3" i="8"/>
  <c r="AD3" i="8"/>
  <c r="AE3" i="8" s="1"/>
  <c r="AG3" i="8" s="1"/>
  <c r="AU6" i="8" l="1"/>
  <c r="AV6" i="8" s="1"/>
  <c r="AU3" i="8"/>
  <c r="AU5" i="8"/>
  <c r="AV5" i="8" s="1"/>
  <c r="AJ6" i="8"/>
  <c r="AJ5" i="8"/>
  <c r="AV3" i="8"/>
  <c r="AJ3" i="8"/>
  <c r="AI4" i="8"/>
  <c r="AI2" i="8"/>
  <c r="AQ4" i="8"/>
  <c r="AQ2" i="8"/>
  <c r="BB6" i="8" l="1"/>
  <c r="AW6" i="8"/>
  <c r="BB5" i="8"/>
  <c r="AW5" i="8"/>
  <c r="BB3" i="8"/>
  <c r="AW3" i="8"/>
  <c r="BC4" i="8" l="1"/>
  <c r="AT4" i="8"/>
  <c r="AN4" i="8"/>
  <c r="AL4" i="8"/>
  <c r="AD4" i="8"/>
  <c r="AE4" i="8" s="1"/>
  <c r="AG4" i="8" s="1"/>
  <c r="AJ4" i="8"/>
  <c r="BC2" i="8"/>
  <c r="AT2" i="8"/>
  <c r="AN2" i="8"/>
  <c r="AL2" i="8"/>
  <c r="AD2" i="8"/>
  <c r="AE2" i="8" s="1"/>
  <c r="AG2" i="8" s="1"/>
  <c r="AJ2" i="8"/>
  <c r="AU4" i="8" l="1"/>
  <c r="AV4" i="8" s="1"/>
  <c r="BB4" i="8" s="1"/>
  <c r="AU2" i="8"/>
  <c r="AV2" i="8" s="1"/>
  <c r="BB2" i="8" s="1"/>
  <c r="AW4" i="8" l="1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<sst xmlns="http://schemas.openxmlformats.org/spreadsheetml/2006/main" count="123" uniqueCount="78">
  <si>
    <t>Brand</t>
  </si>
  <si>
    <t>Package Type</t>
  </si>
  <si>
    <t>Licensor</t>
  </si>
  <si>
    <t>Normal</t>
  </si>
  <si>
    <t>THROW</t>
  </si>
  <si>
    <t>Comfort Bay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</si>
  <si>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</si>
  <si>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</si>
  <si>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</si>
  <si>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</si>
  <si>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</si>
  <si>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</si>
  <si>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</si>
  <si>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</si>
  <si>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</si>
  <si>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</si>
  <si>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</si>
  <si>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</si>
  <si>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</si>
  <si>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</si>
  <si>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</si>
  <si>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</si>
  <si>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</si>
  <si>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</si>
  <si>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</si>
  <si>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</si>
  <si>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</si>
  <si>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</si>
  <si>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</si>
  <si>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</si>
  <si>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</si>
  <si>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</si>
  <si>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</si>
  <si>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</si>
  <si>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</si>
  <si>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</si>
  <si>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</si>
  <si>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</si>
  <si>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</si>
  <si>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</si>
  <si>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</si>
  <si>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</si>
  <si>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</si>
  <si>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</si>
  <si>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</si>
  <si>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</si>
  <si>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</si>
  <si>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</si>
  <si>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</si>
  <si>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</si>
  <si>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</si>
  <si>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</si>
  <si>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</si>
  <si>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</si>
  <si>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</si>
  <si>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</si>
  <si>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</si>
  <si>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</si>
  <si>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</si>
  <si>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</si>
  <si>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Printed plush to Ivory Sherpa throw</t>
  </si>
  <si>
    <t>Printed plush to Solid Sherpa throw</t>
  </si>
  <si>
    <r>
      <t xml:space="preserve">180gsm printed microlight to 180gsm </t>
    </r>
    <r>
      <rPr>
        <sz val="11"/>
        <color rgb="FFFF0000"/>
        <rFont val="Calibri"/>
        <family val="2"/>
      </rPr>
      <t>Ivory</t>
    </r>
    <r>
      <rPr>
        <sz val="11"/>
        <rFont val="Calibri"/>
        <family val="2"/>
      </rPr>
      <t xml:space="preserve"> Sherpa;  knife edge; 
folded with ribbon + insert card, 4pcs/inner, 8pcs/ctn </t>
    </r>
  </si>
  <si>
    <t>Blanket Throw of 100%polyester fabrics</t>
  </si>
  <si>
    <t>50x60"</t>
  </si>
  <si>
    <t>6301.40.0020</t>
  </si>
  <si>
    <r>
      <t xml:space="preserve">180gsm printed microlight to 180gsm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Sherpa;  knife edge; 
folded with ribbon + insert card, 3pcs/inner, 9pcs/ctn </t>
    </r>
  </si>
  <si>
    <t>Plaid</t>
  </si>
  <si>
    <t>Leopard</t>
  </si>
  <si>
    <t>Balloon Animals</t>
  </si>
  <si>
    <t>Gummy Bears</t>
  </si>
  <si>
    <t>Checker Board</t>
  </si>
  <si>
    <t>Avg. Margin</t>
  </si>
  <si>
    <t>DG50-412</t>
    <phoneticPr fontId="13" type="noConversion"/>
  </si>
  <si>
    <t>DG50-413</t>
  </si>
  <si>
    <t>DG50-414</t>
  </si>
  <si>
    <t>DG50-415</t>
  </si>
  <si>
    <t>DG50-416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</si>
</sst>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4" formatCode="[$$-409]#,##0.00;\-[$$-409]#,##0.00"/>
    <numFmt numFmtId="187" formatCode="[$¥-804]#,##0.000"/>
    <numFmt numFmtId="188" formatCode="&quot;$&quot;#,##0.0000"/>
    <numFmt numFmtId="189" formatCode="_(* #,##0_);_(* \(#,##0\);_(* &quot;-&quot;??_);_(@_)"/>
    <numFmt numFmtId="190" formatCode="[$-409]mmmm\ d\,\ yyyy;@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0" fillId="0" borderId="0">
      <alignment vertical="center"/>
    </xf>
    <xf numFmtId="184" fontId="3" fillId="0" borderId="0" applyProtection="0"/>
    <xf numFmtId="187" fontId="3" fillId="0" borderId="0"/>
    <xf numFmtId="0" fontId="11" fillId="0" borderId="0">
      <alignment vertical="center"/>
    </xf>
    <xf numFmtId="0" fontId="11" fillId="0" borderId="0">
      <alignment vertical="center"/>
    </xf>
    <xf numFmtId="190" fontId="11" fillId="0" borderId="0">
      <alignment vertical="center"/>
    </xf>
    <xf numFmtId="9" fontId="12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78" fontId="8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8" fillId="5" borderId="2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88" fontId="0" fillId="2" borderId="1" xfId="0" applyNumberFormat="1" applyFill="1" applyBorder="1" applyAlignment="1">
      <alignment wrapText="1"/>
    </xf>
    <xf numFmtId="189" fontId="0" fillId="0" borderId="1" xfId="7" applyNumberFormat="1" applyFont="1" applyBorder="1" applyAlignment="1">
      <alignment wrapText="1"/>
    </xf>
    <xf numFmtId="0" fontId="3" fillId="5" borderId="1" xfId="0" applyFont="1" applyFill="1" applyBorder="1"/>
  </cellXfs>
  <cellStyles count="15">
    <cellStyle name="Currency 2" xfId="5" xr:uid="{2FAF1D55-D6CB-42D0-8B51-42EB00C03301}"/>
    <cellStyle name="Normal 127" xfId="11" xr:uid="{28AD5C3E-5656-44AA-BE07-54BF2EDCCF30}"/>
    <cellStyle name="Normal 146" xfId="12" xr:uid="{1C464982-646B-4E88-AD19-DA4A31FCE02F}"/>
    <cellStyle name="Normal 2" xfId="4" xr:uid="{48B94C46-0AEB-498B-8577-219C43D37EB5}"/>
    <cellStyle name="Normal 2 18 2" xfId="1" xr:uid="{1BA08453-9F65-454B-A4A0-7177E70831F2}"/>
    <cellStyle name="Normal 27 5" xfId="8" xr:uid="{1608BDA5-AD4C-4CAE-A3BD-5D735E86DB44}"/>
    <cellStyle name="Normal 3" xfId="13" xr:uid="{2CEE5AFA-7650-4418-92D6-21B05A39AD63}"/>
    <cellStyle name="Normal_CCD-HSN  1.14.11" xfId="9" xr:uid="{E30D181D-9A10-4C50-84EA-80BB36461AC2}"/>
    <cellStyle name="Percent 2" xfId="6" xr:uid="{E70589B9-27E6-48C2-9E75-E5CCCEF28152}"/>
    <cellStyle name="Percent 2 2" xfId="14" xr:uid="{7B67F87E-4AD8-4C86-8093-F367353A8A09}"/>
    <cellStyle name="Style 1" xfId="3" xr:uid="{F4609D05-B161-47A5-8040-F8D4BA086F06}"/>
    <cellStyle name="常规" xfId="0" builtinId="0"/>
    <cellStyle name="千位分隔" xfId="7" builtinId="3"/>
    <cellStyle name="样式 1 2" xfId="2" xr:uid="{DC9B73B6-A1E9-48DB-83A0-64D6E1D16DDF}"/>
    <cellStyle name="样式 1 6" xfId="10" xr:uid="{0648F8C9-018B-4C61-8AEC-79FB53A91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COO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F6"/>
  <sheetViews>
    <sheetView tabSelected="1" topLeftCell="AG1" workbookViewId="0">
      <selection activeCell="AN13" sqref="AN13"/>
    </sheetView>
  </sheetViews>
  <sheetFormatPr defaultColWidth="9.140625" defaultRowHeight="15"/>
  <cols>
    <col min="1" max="1" width="10.140625" style="2" customWidth="1"/>
    <col min="2" max="2" width="12.140625" style="3" customWidth="1"/>
    <col min="3" max="3" width="8.42578125" style="3" customWidth="1"/>
    <col min="4" max="4" width="9.85546875" style="3" customWidth="1"/>
    <col min="5" max="5" width="10" style="3" customWidth="1"/>
    <col min="6" max="6" width="11.28515625" style="3" customWidth="1"/>
    <col min="7" max="7" width="7.5703125" style="3" customWidth="1"/>
    <col min="8" max="8" width="18.5703125" style="3" customWidth="1"/>
    <col min="9" max="9" width="18.42578125" style="3" customWidth="1"/>
    <col min="10" max="10" width="38.5703125" style="3" customWidth="1"/>
    <col min="11" max="11" width="22.7109375" style="50" customWidth="1"/>
    <col min="12" max="12" width="7" style="3" customWidth="1"/>
    <col min="13" max="13" width="12.28515625" style="3" customWidth="1"/>
    <col min="14" max="14" width="6.140625" style="3" customWidth="1"/>
    <col min="15" max="15" width="8.5703125" style="3" customWidth="1"/>
    <col min="16" max="16" width="6.85546875" style="3" customWidth="1"/>
    <col min="17" max="18" width="5.5703125" style="3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3" customWidth="1"/>
    <col min="25" max="25" width="8.140625" style="42" customWidth="1"/>
    <col min="26" max="26" width="8.7109375" style="42" customWidth="1"/>
    <col min="27" max="27" width="7.140625" style="42" customWidth="1"/>
    <col min="28" max="28" width="9" style="6" customWidth="1"/>
    <col min="29" max="29" width="6.28515625" style="8" customWidth="1"/>
    <col min="30" max="30" width="10" style="47" customWidth="1"/>
    <col min="31" max="31" width="9.85546875" style="8" customWidth="1"/>
    <col min="32" max="32" width="7.85546875" style="3" customWidth="1"/>
    <col min="33" max="33" width="8.85546875" style="7" customWidth="1"/>
    <col min="34" max="34" width="12.140625" style="3" bestFit="1" customWidth="1"/>
    <col min="35" max="35" width="8.42578125" style="9" customWidth="1"/>
    <col min="36" max="36" width="9" style="7" customWidth="1"/>
    <col min="37" max="37" width="7.85546875" style="9" customWidth="1"/>
    <col min="38" max="38" width="5.85546875" style="7" customWidth="1"/>
    <col min="39" max="40" width="9.5703125" style="9" customWidth="1"/>
    <col min="41" max="41" width="10" style="7" customWidth="1"/>
    <col min="42" max="42" width="9.5703125" style="7" customWidth="1"/>
    <col min="43" max="43" width="9.42578125" style="7" customWidth="1"/>
    <col min="44" max="44" width="7.140625" style="9" customWidth="1"/>
    <col min="45" max="45" width="7.85546875" style="9" customWidth="1"/>
    <col min="46" max="46" width="9.5703125" style="7" customWidth="1"/>
    <col min="47" max="47" width="8.140625" style="7" customWidth="1"/>
    <col min="48" max="48" width="9.140625" style="3" customWidth="1"/>
    <col min="49" max="50" width="9.140625" style="3"/>
    <col min="51" max="51" width="10.140625" style="7" customWidth="1"/>
    <col min="52" max="52" width="9.140625" style="7"/>
    <col min="53" max="53" width="11" style="7" bestFit="1" customWidth="1"/>
    <col min="54" max="57" width="11.140625" style="3" bestFit="1" customWidth="1"/>
    <col min="58" max="58" width="11.5703125" style="3" bestFit="1" customWidth="1"/>
    <col min="59" max="16384" width="9.140625" style="3"/>
  </cols>
  <sheetData>
    <row r="1" spans="1:58" ht="68.099999999999994" customHeight="1">
      <c r="A1" s="12" t="s">
        <v>6</v>
      </c>
      <c r="B1" s="12" t="s">
        <v>7</v>
      </c>
      <c r="C1" s="40" t="s">
        <v>8</v>
      </c>
      <c r="D1" s="41" t="s">
        <v>0</v>
      </c>
      <c r="E1" s="41" t="s">
        <v>2</v>
      </c>
      <c r="F1" s="14" t="s">
        <v>52</v>
      </c>
      <c r="G1" s="40" t="s">
        <v>9</v>
      </c>
      <c r="H1" s="13" t="s">
        <v>10</v>
      </c>
      <c r="I1" s="39" t="s">
        <v>54</v>
      </c>
      <c r="J1" s="13" t="s">
        <v>11</v>
      </c>
      <c r="K1" s="39" t="s">
        <v>57</v>
      </c>
      <c r="L1" s="13" t="s">
        <v>12</v>
      </c>
      <c r="M1" s="13" t="s">
        <v>13</v>
      </c>
      <c r="N1" s="40" t="s">
        <v>14</v>
      </c>
      <c r="O1" s="40" t="s">
        <v>59</v>
      </c>
      <c r="P1" s="40" t="s">
        <v>15</v>
      </c>
      <c r="Q1" s="40" t="s">
        <v>16</v>
      </c>
      <c r="R1" s="39" t="s">
        <v>55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21</v>
      </c>
      <c r="X1" s="20" t="s">
        <v>1</v>
      </c>
      <c r="Y1" s="43" t="s">
        <v>22</v>
      </c>
      <c r="Z1" s="43" t="s">
        <v>23</v>
      </c>
      <c r="AA1" s="43" t="s">
        <v>24</v>
      </c>
      <c r="AB1" s="21" t="s">
        <v>25</v>
      </c>
      <c r="AC1" s="22" t="s">
        <v>26</v>
      </c>
      <c r="AD1" s="48" t="s">
        <v>27</v>
      </c>
      <c r="AE1" s="23" t="s">
        <v>28</v>
      </c>
      <c r="AF1" s="12" t="s">
        <v>29</v>
      </c>
      <c r="AG1" s="24" t="s">
        <v>30</v>
      </c>
      <c r="AH1" s="12" t="s">
        <v>31</v>
      </c>
      <c r="AI1" s="25" t="s">
        <v>32</v>
      </c>
      <c r="AJ1" s="26" t="s">
        <v>33</v>
      </c>
      <c r="AK1" s="25" t="s">
        <v>34</v>
      </c>
      <c r="AL1" s="24" t="s">
        <v>35</v>
      </c>
      <c r="AM1" s="45" t="s">
        <v>36</v>
      </c>
      <c r="AN1" s="24" t="s">
        <v>37</v>
      </c>
      <c r="AO1" s="20" t="s">
        <v>38</v>
      </c>
      <c r="AP1" s="25" t="s">
        <v>39</v>
      </c>
      <c r="AQ1" s="24" t="s">
        <v>40</v>
      </c>
      <c r="AR1" s="20" t="s">
        <v>41</v>
      </c>
      <c r="AS1" s="25" t="s">
        <v>42</v>
      </c>
      <c r="AT1" s="24" t="s">
        <v>43</v>
      </c>
      <c r="AU1" s="24" t="s">
        <v>44</v>
      </c>
      <c r="AV1" s="27" t="s">
        <v>45</v>
      </c>
      <c r="AW1" s="27" t="s">
        <v>46</v>
      </c>
      <c r="AX1" s="46" t="s">
        <v>47</v>
      </c>
      <c r="AY1" s="52" t="s">
        <v>58</v>
      </c>
      <c r="AZ1" s="12" t="s">
        <v>48</v>
      </c>
      <c r="BA1" s="12" t="s">
        <v>49</v>
      </c>
      <c r="BB1" s="28" t="s">
        <v>50</v>
      </c>
      <c r="BC1" s="28" t="s">
        <v>51</v>
      </c>
    </row>
    <row r="2" spans="1:58" ht="60">
      <c r="A2" s="29">
        <v>1</v>
      </c>
      <c r="B2" s="1"/>
      <c r="C2" s="1"/>
      <c r="D2" s="1" t="s">
        <v>5</v>
      </c>
      <c r="E2" s="1"/>
      <c r="F2" s="1" t="s">
        <v>4</v>
      </c>
      <c r="G2" s="1"/>
      <c r="H2" s="53" t="s">
        <v>60</v>
      </c>
      <c r="I2" s="53" t="s">
        <v>60</v>
      </c>
      <c r="J2" s="53" t="s">
        <v>62</v>
      </c>
      <c r="K2" s="51" t="s">
        <v>63</v>
      </c>
      <c r="L2" s="53" t="s">
        <v>64</v>
      </c>
      <c r="M2" s="53" t="s">
        <v>67</v>
      </c>
      <c r="N2" s="1"/>
      <c r="O2" s="1"/>
      <c r="P2" s="56" t="s">
        <v>73</v>
      </c>
      <c r="Q2" s="1"/>
      <c r="R2" s="1" t="s">
        <v>53</v>
      </c>
      <c r="S2" s="30">
        <v>19.100000000000001</v>
      </c>
      <c r="T2" s="31">
        <v>7.95</v>
      </c>
      <c r="U2" s="32">
        <v>2.4</v>
      </c>
      <c r="V2" s="33">
        <v>2.4</v>
      </c>
      <c r="W2" s="10"/>
      <c r="X2" s="1" t="s">
        <v>3</v>
      </c>
      <c r="Y2" s="44">
        <v>39</v>
      </c>
      <c r="Z2" s="44">
        <v>32</v>
      </c>
      <c r="AA2" s="44">
        <v>67</v>
      </c>
      <c r="AB2" s="31">
        <v>2</v>
      </c>
      <c r="AC2" s="34">
        <v>8</v>
      </c>
      <c r="AD2" s="49">
        <f>IF(Y2="","",Y2*Z2*AA2/1000000)</f>
        <v>8.4000000000000005E-2</v>
      </c>
      <c r="AE2" s="35">
        <f>IF(AC2="","",65/AD2*AC2)</f>
        <v>6190</v>
      </c>
      <c r="AF2" s="1"/>
      <c r="AG2" s="36">
        <f>IF(ISERROR(AF2/AE2),"",AF2/AE2)</f>
        <v>0</v>
      </c>
      <c r="AH2" s="53" t="s">
        <v>65</v>
      </c>
      <c r="AI2" s="37">
        <f>8.5%+20%</f>
        <v>0.28499999999999998</v>
      </c>
      <c r="AJ2" s="36">
        <f>IF(ISERROR(V2*AI2),"",V2*AI2)</f>
        <v>0.68</v>
      </c>
      <c r="AK2" s="37">
        <v>5.0000000000000001E-3</v>
      </c>
      <c r="AL2" s="36">
        <f>IF(ISERROR(AX2*AK2),"",AX2*AK2)</f>
        <v>0.01</v>
      </c>
      <c r="AM2" s="37">
        <v>0.02</v>
      </c>
      <c r="AN2" s="36">
        <f>IF(ISERROR(AX2*AM2),"",AX2*AM2)</f>
        <v>0.05</v>
      </c>
      <c r="AO2" s="1"/>
      <c r="AP2" s="37">
        <v>0</v>
      </c>
      <c r="AQ2" s="36">
        <f>IF(ISERROR(AX2*AP2),"",AX2*AP2)</f>
        <v>0</v>
      </c>
      <c r="AR2" s="10"/>
      <c r="AS2" s="37"/>
      <c r="AT2" s="36">
        <f>IF(ISERROR(AX2*AS2),"",AX2*AS2)</f>
        <v>0</v>
      </c>
      <c r="AU2" s="36">
        <f>IF(ISERROR(AL2+AN2+AQ2+AT2),"",AL2+AN2+AQ2+AT2)</f>
        <v>0.06</v>
      </c>
      <c r="AV2" s="36">
        <f t="shared" ref="AV2:AV4" si="0">IF(ISERROR(V2+AU2),"",V2+AU2)</f>
        <v>2.46</v>
      </c>
      <c r="AW2" s="38">
        <f>IF(ISERROR((AX2-AV2)/AX2),"",(AX2-AV2)/AX2)</f>
        <v>8.5500000000000007E-2</v>
      </c>
      <c r="AX2" s="54">
        <v>2.69</v>
      </c>
      <c r="AY2" s="10"/>
      <c r="AZ2" s="10" t="s">
        <v>56</v>
      </c>
      <c r="BA2" s="55">
        <v>67492</v>
      </c>
      <c r="BB2" s="36">
        <f>IF(ISERROR(AV2*BA2),"",AV2*BA2)</f>
        <v>166030.32</v>
      </c>
      <c r="BC2" s="36">
        <f>IF(ISERROR(AX2*BA2),"",AX2*BA2)</f>
        <v>181553.48</v>
      </c>
    </row>
    <row r="3" spans="1:58" ht="60">
      <c r="A3" s="29">
        <v>2</v>
      </c>
      <c r="B3" s="1"/>
      <c r="C3" s="1"/>
      <c r="D3" s="1" t="s">
        <v>5</v>
      </c>
      <c r="E3" s="1"/>
      <c r="F3" s="1" t="s">
        <v>4</v>
      </c>
      <c r="G3" s="1"/>
      <c r="H3" s="53" t="s">
        <v>60</v>
      </c>
      <c r="I3" s="53" t="s">
        <v>60</v>
      </c>
      <c r="J3" s="53" t="s">
        <v>62</v>
      </c>
      <c r="K3" s="51" t="s">
        <v>63</v>
      </c>
      <c r="L3" s="53" t="s">
        <v>64</v>
      </c>
      <c r="M3" s="53" t="s">
        <v>68</v>
      </c>
      <c r="N3" s="1"/>
      <c r="O3" s="1"/>
      <c r="P3" s="56" t="s">
        <v>74</v>
      </c>
      <c r="Q3" s="1"/>
      <c r="R3" s="1" t="s">
        <v>53</v>
      </c>
      <c r="S3" s="30">
        <v>19.100000000000001</v>
      </c>
      <c r="T3" s="31">
        <v>7.95</v>
      </c>
      <c r="U3" s="32">
        <v>2.4</v>
      </c>
      <c r="V3" s="33">
        <v>2.4</v>
      </c>
      <c r="W3" s="10"/>
      <c r="X3" s="1" t="s">
        <v>3</v>
      </c>
      <c r="Y3" s="44">
        <v>39</v>
      </c>
      <c r="Z3" s="44">
        <v>32</v>
      </c>
      <c r="AA3" s="44">
        <v>67</v>
      </c>
      <c r="AB3" s="31">
        <v>2</v>
      </c>
      <c r="AC3" s="34">
        <v>8</v>
      </c>
      <c r="AD3" s="49">
        <f>IF(Y3="","",Y3*Z3*AA3/1000000)</f>
        <v>8.4000000000000005E-2</v>
      </c>
      <c r="AE3" s="35">
        <f>IF(AC3="","",65/AD3*AC3)</f>
        <v>6190</v>
      </c>
      <c r="AF3" s="1"/>
      <c r="AG3" s="36">
        <f>IF(ISERROR(AF3/AE3),"",AF3/AE3)</f>
        <v>0</v>
      </c>
      <c r="AH3" s="53" t="s">
        <v>65</v>
      </c>
      <c r="AI3" s="37">
        <f>8.5%+20%</f>
        <v>0.28499999999999998</v>
      </c>
      <c r="AJ3" s="36">
        <f>IF(ISERROR(V3*AI3),"",V3*AI3)</f>
        <v>0.68</v>
      </c>
      <c r="AK3" s="37">
        <v>5.0000000000000001E-3</v>
      </c>
      <c r="AL3" s="36">
        <f>IF(ISERROR(AX3*AK3),"",AX3*AK3)</f>
        <v>0.01</v>
      </c>
      <c r="AM3" s="37">
        <v>0.02</v>
      </c>
      <c r="AN3" s="36">
        <f>IF(ISERROR(AX3*AM3),"",AX3*AM3)</f>
        <v>0.05</v>
      </c>
      <c r="AO3" s="1"/>
      <c r="AP3" s="37">
        <v>0</v>
      </c>
      <c r="AQ3" s="36">
        <f>IF(ISERROR(AX3*AP3),"",AX3*AP3)</f>
        <v>0</v>
      </c>
      <c r="AR3" s="10"/>
      <c r="AS3" s="37"/>
      <c r="AT3" s="36">
        <f>IF(ISERROR(AX3*AS3),"",AX3*AS3)</f>
        <v>0</v>
      </c>
      <c r="AU3" s="36">
        <f>IF(ISERROR(AL3+AN3+AQ3+AT3),"",AL3+AN3+AQ3+AT3)</f>
        <v>0.06</v>
      </c>
      <c r="AV3" s="36">
        <f t="shared" ref="AV3" si="1">IF(ISERROR(V3+AU3),"",V3+AU3)</f>
        <v>2.46</v>
      </c>
      <c r="AW3" s="38">
        <f>IF(ISERROR((AX3-AV3)/AX3),"",(AX3-AV3)/AX3)</f>
        <v>8.5500000000000007E-2</v>
      </c>
      <c r="AX3" s="54">
        <v>2.69</v>
      </c>
      <c r="AY3" s="10"/>
      <c r="AZ3" s="10" t="s">
        <v>56</v>
      </c>
      <c r="BA3" s="55">
        <v>67492</v>
      </c>
      <c r="BB3" s="36">
        <f>IF(ISERROR(AV3*BA3),"",AV3*BA3)</f>
        <v>166030.32</v>
      </c>
      <c r="BC3" s="36">
        <f>IF(ISERROR(AX3*BA3),"",AX3*BA3)</f>
        <v>181553.48</v>
      </c>
    </row>
    <row r="4" spans="1:58" ht="60">
      <c r="A4" s="29">
        <v>3</v>
      </c>
      <c r="B4" s="1"/>
      <c r="C4" s="1"/>
      <c r="D4" s="1" t="s">
        <v>5</v>
      </c>
      <c r="E4" s="1"/>
      <c r="F4" s="1" t="s">
        <v>4</v>
      </c>
      <c r="G4" s="1"/>
      <c r="H4" s="53" t="s">
        <v>61</v>
      </c>
      <c r="I4" s="53" t="s">
        <v>61</v>
      </c>
      <c r="J4" s="53" t="s">
        <v>66</v>
      </c>
      <c r="K4" s="51" t="s">
        <v>63</v>
      </c>
      <c r="L4" s="53" t="s">
        <v>64</v>
      </c>
      <c r="M4" s="53" t="s">
        <v>69</v>
      </c>
      <c r="N4" s="1"/>
      <c r="O4" s="1"/>
      <c r="P4" s="56" t="s">
        <v>75</v>
      </c>
      <c r="Q4" s="1"/>
      <c r="R4" s="1" t="s">
        <v>53</v>
      </c>
      <c r="S4" s="30">
        <v>19.600000000000001</v>
      </c>
      <c r="T4" s="31">
        <v>7.95</v>
      </c>
      <c r="U4" s="32">
        <v>2.4700000000000002</v>
      </c>
      <c r="V4" s="33">
        <v>2.4700000000000002</v>
      </c>
      <c r="W4" s="10"/>
      <c r="X4" s="1" t="s">
        <v>3</v>
      </c>
      <c r="Y4" s="44">
        <v>39</v>
      </c>
      <c r="Z4" s="44">
        <v>32</v>
      </c>
      <c r="AA4" s="44">
        <v>76</v>
      </c>
      <c r="AB4" s="31">
        <v>2</v>
      </c>
      <c r="AC4" s="11">
        <v>9</v>
      </c>
      <c r="AD4" s="49">
        <f t="shared" ref="AD4" si="2">IF(Y4="","",Y4*Z4*AA4/1000000)</f>
        <v>9.5000000000000001E-2</v>
      </c>
      <c r="AE4" s="35">
        <f t="shared" ref="AE4" si="3">IF(AC4="","",65/AD4*AC4)</f>
        <v>6158</v>
      </c>
      <c r="AF4" s="1"/>
      <c r="AG4" s="36">
        <f t="shared" ref="AG4" si="4">IF(ISERROR(AF4/AE4),"",AF4/AE4)</f>
        <v>0</v>
      </c>
      <c r="AH4" s="53" t="s">
        <v>65</v>
      </c>
      <c r="AI4" s="37">
        <f>8.5%+20%</f>
        <v>0.28499999999999998</v>
      </c>
      <c r="AJ4" s="36">
        <f>IF(ISERROR(V4*AI4),"",V4*AI4)</f>
        <v>0.7</v>
      </c>
      <c r="AK4" s="37">
        <v>5.0000000000000001E-3</v>
      </c>
      <c r="AL4" s="36">
        <f t="shared" ref="AL4" si="5">IF(ISERROR(AX4*AK4),"",AX4*AK4)</f>
        <v>0.01</v>
      </c>
      <c r="AM4" s="37">
        <v>0.02</v>
      </c>
      <c r="AN4" s="36">
        <f t="shared" ref="AN4" si="6">IF(ISERROR(AX4*AM4),"",AX4*AM4)</f>
        <v>0.05</v>
      </c>
      <c r="AO4" s="1"/>
      <c r="AP4" s="37">
        <v>0</v>
      </c>
      <c r="AQ4" s="36">
        <f>IF(ISERROR(AX4*AP4),"",AX4*AP4)</f>
        <v>0</v>
      </c>
      <c r="AR4" s="10"/>
      <c r="AS4" s="37"/>
      <c r="AT4" s="36">
        <f t="shared" ref="AT4" si="7">IF(ISERROR(AX4*AS4),"",AX4*AS4)</f>
        <v>0</v>
      </c>
      <c r="AU4" s="36">
        <f t="shared" ref="AU4" si="8">IF(ISERROR(AL4+AN4+AQ4+AT4),"",AL4+AN4+AQ4+AT4)</f>
        <v>0.06</v>
      </c>
      <c r="AV4" s="36">
        <f t="shared" si="0"/>
        <v>2.5299999999999998</v>
      </c>
      <c r="AW4" s="38">
        <f t="shared" ref="AW4" si="9">IF(ISERROR((AX4-AV4)/AX4),"",(AX4-AV4)/AX4)</f>
        <v>5.9499999999999997E-2</v>
      </c>
      <c r="AX4" s="54">
        <v>2.69</v>
      </c>
      <c r="AY4" s="10"/>
      <c r="AZ4" s="10" t="s">
        <v>56</v>
      </c>
      <c r="BA4" s="55">
        <v>22133</v>
      </c>
      <c r="BB4" s="36">
        <f t="shared" ref="BB4" si="10">IF(ISERROR(AV4*BA4),"",AV4*BA4)</f>
        <v>55996.49</v>
      </c>
      <c r="BC4" s="36">
        <f t="shared" ref="BC4" si="11">IF(ISERROR(AX4*BA4),"",AX4*BA4)</f>
        <v>59537.77</v>
      </c>
    </row>
    <row r="5" spans="1:58" ht="60">
      <c r="A5" s="29">
        <v>4</v>
      </c>
      <c r="B5" s="1"/>
      <c r="C5" s="1"/>
      <c r="D5" s="1" t="s">
        <v>5</v>
      </c>
      <c r="E5" s="1"/>
      <c r="F5" s="1" t="s">
        <v>4</v>
      </c>
      <c r="G5" s="1"/>
      <c r="H5" s="53" t="s">
        <v>61</v>
      </c>
      <c r="I5" s="53" t="s">
        <v>61</v>
      </c>
      <c r="J5" s="53" t="s">
        <v>66</v>
      </c>
      <c r="K5" s="51" t="s">
        <v>63</v>
      </c>
      <c r="L5" s="53" t="s">
        <v>64</v>
      </c>
      <c r="M5" s="53" t="s">
        <v>70</v>
      </c>
      <c r="N5" s="1"/>
      <c r="O5" s="1"/>
      <c r="P5" s="56" t="s">
        <v>76</v>
      </c>
      <c r="Q5" s="1"/>
      <c r="R5" s="1" t="s">
        <v>53</v>
      </c>
      <c r="S5" s="30">
        <v>19.600000000000001</v>
      </c>
      <c r="T5" s="31">
        <v>7.95</v>
      </c>
      <c r="U5" s="32">
        <v>2.4700000000000002</v>
      </c>
      <c r="V5" s="33">
        <v>2.4700000000000002</v>
      </c>
      <c r="W5" s="10"/>
      <c r="X5" s="1" t="s">
        <v>3</v>
      </c>
      <c r="Y5" s="44">
        <v>39</v>
      </c>
      <c r="Z5" s="44">
        <v>32</v>
      </c>
      <c r="AA5" s="44">
        <v>76</v>
      </c>
      <c r="AB5" s="31">
        <v>2</v>
      </c>
      <c r="AC5" s="11">
        <v>9</v>
      </c>
      <c r="AD5" s="49">
        <f t="shared" ref="AD5:AD6" si="12">IF(Y5="","",Y5*Z5*AA5/1000000)</f>
        <v>9.5000000000000001E-2</v>
      </c>
      <c r="AE5" s="35">
        <f t="shared" ref="AE5:AE6" si="13">IF(AC5="","",65/AD5*AC5)</f>
        <v>6158</v>
      </c>
      <c r="AF5" s="1"/>
      <c r="AG5" s="36">
        <f t="shared" ref="AG5:AG6" si="14">IF(ISERROR(AF5/AE5),"",AF5/AE5)</f>
        <v>0</v>
      </c>
      <c r="AH5" s="53" t="s">
        <v>65</v>
      </c>
      <c r="AI5" s="37">
        <f>8.5%+20%</f>
        <v>0.28499999999999998</v>
      </c>
      <c r="AJ5" s="36">
        <f>IF(ISERROR(V5*AI5),"",V5*AI5)</f>
        <v>0.7</v>
      </c>
      <c r="AK5" s="37">
        <v>5.0000000000000001E-3</v>
      </c>
      <c r="AL5" s="36">
        <f t="shared" ref="AL5:AL6" si="15">IF(ISERROR(AX5*AK5),"",AX5*AK5)</f>
        <v>0.01</v>
      </c>
      <c r="AM5" s="37">
        <v>0.02</v>
      </c>
      <c r="AN5" s="36">
        <f t="shared" ref="AN5:AN6" si="16">IF(ISERROR(AX5*AM5),"",AX5*AM5)</f>
        <v>0.05</v>
      </c>
      <c r="AO5" s="1"/>
      <c r="AP5" s="37">
        <v>0</v>
      </c>
      <c r="AQ5" s="36">
        <f>IF(ISERROR(AX5*AP5),"",AX5*AP5)</f>
        <v>0</v>
      </c>
      <c r="AR5" s="10"/>
      <c r="AS5" s="37"/>
      <c r="AT5" s="36">
        <f t="shared" ref="AT5:AT6" si="17">IF(ISERROR(AX5*AS5),"",AX5*AS5)</f>
        <v>0</v>
      </c>
      <c r="AU5" s="36">
        <f t="shared" ref="AU5:AU6" si="18">IF(ISERROR(AL5+AN5+AQ5+AT5),"",AL5+AN5+AQ5+AT5)</f>
        <v>0.06</v>
      </c>
      <c r="AV5" s="36">
        <f t="shared" ref="AV5:AV6" si="19">IF(ISERROR(V5+AU5),"",V5+AU5)</f>
        <v>2.5299999999999998</v>
      </c>
      <c r="AW5" s="38">
        <f t="shared" ref="AW5:AW6" si="20">IF(ISERROR((AX5-AV5)/AX5),"",(AX5-AV5)/AX5)</f>
        <v>5.9499999999999997E-2</v>
      </c>
      <c r="AX5" s="54">
        <v>2.69</v>
      </c>
      <c r="AY5" s="10"/>
      <c r="AZ5" s="10" t="s">
        <v>56</v>
      </c>
      <c r="BA5" s="55">
        <v>22133</v>
      </c>
      <c r="BB5" s="36">
        <f t="shared" ref="BB5:BB6" si="21">IF(ISERROR(AV5*BA5),"",AV5*BA5)</f>
        <v>55996.49</v>
      </c>
      <c r="BC5" s="36">
        <f t="shared" ref="BC5:BC6" si="22">IF(ISERROR(AX5*BA5),"",AX5*BA5)</f>
        <v>59537.77</v>
      </c>
    </row>
    <row r="6" spans="1:58" ht="60">
      <c r="A6" s="29">
        <v>5</v>
      </c>
      <c r="B6" s="1"/>
      <c r="C6" s="1"/>
      <c r="D6" s="1" t="s">
        <v>5</v>
      </c>
      <c r="E6" s="1"/>
      <c r="F6" s="1" t="s">
        <v>4</v>
      </c>
      <c r="G6" s="1"/>
      <c r="H6" s="53" t="s">
        <v>61</v>
      </c>
      <c r="I6" s="53" t="s">
        <v>61</v>
      </c>
      <c r="J6" s="53" t="s">
        <v>66</v>
      </c>
      <c r="K6" s="51" t="s">
        <v>63</v>
      </c>
      <c r="L6" s="53" t="s">
        <v>64</v>
      </c>
      <c r="M6" s="53" t="s">
        <v>71</v>
      </c>
      <c r="N6" s="1"/>
      <c r="O6" s="1"/>
      <c r="P6" s="56" t="s">
        <v>77</v>
      </c>
      <c r="Q6" s="1"/>
      <c r="R6" s="1" t="s">
        <v>53</v>
      </c>
      <c r="S6" s="30">
        <v>19.600000000000001</v>
      </c>
      <c r="T6" s="31">
        <v>7.95</v>
      </c>
      <c r="U6" s="32">
        <v>2.4700000000000002</v>
      </c>
      <c r="V6" s="33">
        <v>2.4700000000000002</v>
      </c>
      <c r="W6" s="10"/>
      <c r="X6" s="1" t="s">
        <v>3</v>
      </c>
      <c r="Y6" s="44">
        <v>39</v>
      </c>
      <c r="Z6" s="44">
        <v>32</v>
      </c>
      <c r="AA6" s="44">
        <v>76</v>
      </c>
      <c r="AB6" s="31">
        <v>2</v>
      </c>
      <c r="AC6" s="11">
        <v>9</v>
      </c>
      <c r="AD6" s="49">
        <f t="shared" si="12"/>
        <v>9.5000000000000001E-2</v>
      </c>
      <c r="AE6" s="35">
        <f t="shared" si="13"/>
        <v>6158</v>
      </c>
      <c r="AF6" s="1"/>
      <c r="AG6" s="36">
        <f t="shared" si="14"/>
        <v>0</v>
      </c>
      <c r="AH6" s="53" t="s">
        <v>65</v>
      </c>
      <c r="AI6" s="37">
        <f>8.5%+20%</f>
        <v>0.28499999999999998</v>
      </c>
      <c r="AJ6" s="36">
        <f>IF(ISERROR(V6*AI6),"",V6*AI6)</f>
        <v>0.7</v>
      </c>
      <c r="AK6" s="37">
        <v>5.0000000000000001E-3</v>
      </c>
      <c r="AL6" s="36">
        <f t="shared" si="15"/>
        <v>0.01</v>
      </c>
      <c r="AM6" s="37">
        <v>0.02</v>
      </c>
      <c r="AN6" s="36">
        <f t="shared" si="16"/>
        <v>0.05</v>
      </c>
      <c r="AO6" s="1"/>
      <c r="AP6" s="37">
        <v>0</v>
      </c>
      <c r="AQ6" s="36">
        <f>IF(ISERROR(AX6*AP6),"",AX6*AP6)</f>
        <v>0</v>
      </c>
      <c r="AR6" s="10"/>
      <c r="AS6" s="37"/>
      <c r="AT6" s="36">
        <f t="shared" si="17"/>
        <v>0</v>
      </c>
      <c r="AU6" s="36">
        <f t="shared" si="18"/>
        <v>0.06</v>
      </c>
      <c r="AV6" s="36">
        <f t="shared" si="19"/>
        <v>2.5299999999999998</v>
      </c>
      <c r="AW6" s="38">
        <f t="shared" si="20"/>
        <v>5.9499999999999997E-2</v>
      </c>
      <c r="AX6" s="54">
        <v>2.69</v>
      </c>
      <c r="AY6" s="10"/>
      <c r="AZ6" s="10" t="s">
        <v>56</v>
      </c>
      <c r="BA6" s="55">
        <v>22133</v>
      </c>
      <c r="BB6" s="36">
        <f t="shared" si="21"/>
        <v>55996.49</v>
      </c>
      <c r="BC6" s="36">
        <f t="shared" si="22"/>
        <v>59537.77</v>
      </c>
      <c r="BD6" s="4" t="s">
        <v>50</v>
      </c>
      <c r="BE6" s="4" t="s">
        <v>51</v>
      </c>
      <c r="BF6" s="4" t="s">
        <v>72</v>
      </c>
    </row>
  </sheetData>
  <sheetProtection insertRows="0" deleteRows="0" sort="0"/>
  <protectedRanges>
    <protectedRange sqref="AZ1 P2:AX6 BA2:BA6 AM1:AN1 P7:AU229 L2:N229 A2:J229" name="Range1"/>
    <protectedRange sqref="K2:K236" name="Range1_1"/>
    <protectedRange sqref="AY2:AY231" name="Range1_2"/>
    <protectedRange sqref="O2:O231" name="Range1_3"/>
  </protectedRanges>
  <phoneticPr fontId="13" type="noConversion"/>
  <dataValidations count="1">
    <dataValidation type="list" allowBlank="1" showInputMessage="1" showErrorMessage="1" sqref="X2:X6 AZ2:AZ6 R2:R6 D2:F6" xr:uid="{7BEF637D-A3A7-483C-9885-282E13F8253E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2026-01-13T02:12:54Z</dcterms:modified>
</cp:coreProperties>
</file>