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iujie\Desktop\1\"/>
    </mc:Choice>
  </mc:AlternateContent>
  <xr:revisionPtr revIDLastSave="0" documentId="13_ncr:1_{B2C7A374-6C19-474A-8B1D-87F64FAD126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Item" sheetId="5" r:id="rId1"/>
  </sheets>
  <calcPr calcId="191029" iterate="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2" i="5" l="1"/>
  <c r="AK3" i="5"/>
  <c r="AK4" i="5"/>
  <c r="AK5" i="5"/>
  <c r="AK6" i="5"/>
  <c r="AK7" i="5"/>
  <c r="AK8" i="5"/>
  <c r="AK9" i="5"/>
  <c r="AK10" i="5"/>
  <c r="AK11" i="5"/>
  <c r="AK12" i="5"/>
  <c r="AK13" i="5"/>
  <c r="AK14" i="5"/>
  <c r="AK15" i="5"/>
  <c r="AK16" i="5"/>
  <c r="AK17" i="5"/>
  <c r="AK18" i="5"/>
  <c r="AK19" i="5"/>
  <c r="AK20" i="5"/>
  <c r="AK21" i="5"/>
  <c r="AK22" i="5"/>
  <c r="AK23" i="5"/>
  <c r="AK24" i="5"/>
  <c r="AK25" i="5"/>
  <c r="AK26" i="5"/>
  <c r="AK27" i="5"/>
  <c r="AK28" i="5"/>
  <c r="BF3" i="5" l="1"/>
  <c r="BF4" i="5"/>
  <c r="BF5" i="5"/>
  <c r="BF6" i="5"/>
  <c r="BF7" i="5"/>
  <c r="BF8" i="5"/>
  <c r="BF9" i="5"/>
  <c r="BF10" i="5"/>
  <c r="BF11" i="5"/>
  <c r="BF13" i="5"/>
  <c r="BF14" i="5"/>
  <c r="BF15" i="5"/>
  <c r="BF16" i="5"/>
  <c r="BF17" i="5"/>
  <c r="BF18" i="5"/>
  <c r="BF19" i="5"/>
  <c r="BF21" i="5"/>
  <c r="BF22" i="5"/>
  <c r="BF23" i="5"/>
  <c r="BF24" i="5"/>
  <c r="BF25" i="5"/>
  <c r="BF26" i="5"/>
  <c r="BF27" i="5"/>
  <c r="BF28" i="5"/>
  <c r="BE2" i="5"/>
  <c r="BE3" i="5"/>
  <c r="BE4" i="5"/>
  <c r="BE5" i="5"/>
  <c r="BE6" i="5"/>
  <c r="BE7" i="5"/>
  <c r="BE8" i="5"/>
  <c r="BE9" i="5"/>
  <c r="BE10" i="5"/>
  <c r="BE11" i="5"/>
  <c r="BE12" i="5"/>
  <c r="BE13" i="5"/>
  <c r="BE14" i="5"/>
  <c r="BE15" i="5"/>
  <c r="BE16" i="5"/>
  <c r="BE17" i="5"/>
  <c r="BE18" i="5"/>
  <c r="BE19" i="5"/>
  <c r="BE20" i="5"/>
  <c r="BE21" i="5"/>
  <c r="BE22" i="5"/>
  <c r="BE23" i="5"/>
  <c r="BE24" i="5"/>
  <c r="BE25" i="5"/>
  <c r="BE26" i="5"/>
  <c r="BE27" i="5"/>
  <c r="BE28" i="5"/>
  <c r="BD2" i="5"/>
  <c r="BD3" i="5"/>
  <c r="BD4" i="5"/>
  <c r="BD5" i="5"/>
  <c r="BD6" i="5"/>
  <c r="BD7" i="5"/>
  <c r="BD8" i="5"/>
  <c r="BD9" i="5"/>
  <c r="BD10" i="5"/>
  <c r="BD11" i="5"/>
  <c r="BD12" i="5"/>
  <c r="BD13" i="5"/>
  <c r="BD14" i="5"/>
  <c r="BD15" i="5"/>
  <c r="BD16" i="5"/>
  <c r="BD17" i="5"/>
  <c r="BD18" i="5"/>
  <c r="BD19" i="5"/>
  <c r="BD20" i="5"/>
  <c r="BD21" i="5"/>
  <c r="BD22" i="5"/>
  <c r="BD23" i="5"/>
  <c r="BD24" i="5"/>
  <c r="BD25" i="5"/>
  <c r="BD26" i="5"/>
  <c r="BD27" i="5"/>
  <c r="BD28" i="5"/>
  <c r="AZ2" i="5"/>
  <c r="AZ3" i="5"/>
  <c r="AZ4" i="5"/>
  <c r="AZ5" i="5"/>
  <c r="AZ6" i="5"/>
  <c r="AZ7" i="5"/>
  <c r="AZ8" i="5"/>
  <c r="AZ9" i="5"/>
  <c r="AZ10" i="5"/>
  <c r="AZ11" i="5"/>
  <c r="AZ12" i="5"/>
  <c r="AZ13" i="5"/>
  <c r="AZ14" i="5"/>
  <c r="AZ15" i="5"/>
  <c r="AZ16" i="5"/>
  <c r="AZ17" i="5"/>
  <c r="AZ18" i="5"/>
  <c r="AZ19" i="5"/>
  <c r="AZ20" i="5"/>
  <c r="AZ21" i="5"/>
  <c r="AZ22" i="5"/>
  <c r="AZ23" i="5"/>
  <c r="AZ24" i="5"/>
  <c r="AZ25" i="5"/>
  <c r="AZ26" i="5"/>
  <c r="AZ27" i="5"/>
  <c r="AZ28" i="5"/>
  <c r="AQ2" i="5"/>
  <c r="AQ3" i="5"/>
  <c r="AQ4" i="5"/>
  <c r="AQ5" i="5"/>
  <c r="AQ6" i="5"/>
  <c r="AQ7" i="5"/>
  <c r="AQ8" i="5"/>
  <c r="AQ9" i="5"/>
  <c r="AQ10" i="5"/>
  <c r="AQ11" i="5"/>
  <c r="AQ12" i="5"/>
  <c r="AQ13" i="5"/>
  <c r="AQ14" i="5"/>
  <c r="AQ15" i="5"/>
  <c r="AQ16" i="5"/>
  <c r="AQ17" i="5"/>
  <c r="AQ18" i="5"/>
  <c r="AQ19" i="5"/>
  <c r="AQ20" i="5"/>
  <c r="AQ21" i="5"/>
  <c r="AQ22" i="5"/>
  <c r="AQ23" i="5"/>
  <c r="AQ24" i="5"/>
  <c r="AQ25" i="5"/>
  <c r="AQ26" i="5"/>
  <c r="AQ27" i="5"/>
  <c r="AQ28" i="5"/>
  <c r="AO2" i="5"/>
  <c r="AO3" i="5"/>
  <c r="AO4" i="5"/>
  <c r="AO5" i="5"/>
  <c r="AO6" i="5"/>
  <c r="AO7" i="5"/>
  <c r="AO8" i="5"/>
  <c r="AO9" i="5"/>
  <c r="AO10" i="5"/>
  <c r="AO11" i="5"/>
  <c r="AO12" i="5"/>
  <c r="AO13" i="5"/>
  <c r="AO14" i="5"/>
  <c r="AO15" i="5"/>
  <c r="AO16" i="5"/>
  <c r="AO17" i="5"/>
  <c r="AO18" i="5"/>
  <c r="AO19" i="5"/>
  <c r="AO20" i="5"/>
  <c r="AO21" i="5"/>
  <c r="AO22" i="5"/>
  <c r="AO23" i="5"/>
  <c r="AO24" i="5"/>
  <c r="AO25" i="5"/>
  <c r="AO26" i="5"/>
  <c r="AO27" i="5"/>
  <c r="AO28" i="5"/>
  <c r="AD2" i="5"/>
  <c r="AF2" i="5" s="1"/>
  <c r="AH2" i="5" s="1"/>
  <c r="AD3" i="5"/>
  <c r="AF3" i="5" s="1"/>
  <c r="AH3" i="5" s="1"/>
  <c r="AD4" i="5"/>
  <c r="AF4" i="5" s="1"/>
  <c r="AH4" i="5" s="1"/>
  <c r="AD5" i="5"/>
  <c r="AF5" i="5" s="1"/>
  <c r="AH5" i="5" s="1"/>
  <c r="AD6" i="5"/>
  <c r="AF6" i="5" s="1"/>
  <c r="AH6" i="5" s="1"/>
  <c r="AD7" i="5"/>
  <c r="AF7" i="5" s="1"/>
  <c r="AH7" i="5" s="1"/>
  <c r="AD8" i="5"/>
  <c r="AF8" i="5" s="1"/>
  <c r="AH8" i="5" s="1"/>
  <c r="AD9" i="5"/>
  <c r="AF9" i="5" s="1"/>
  <c r="AH9" i="5" s="1"/>
  <c r="AD10" i="5"/>
  <c r="AF10" i="5" s="1"/>
  <c r="AH10" i="5" s="1"/>
  <c r="AD11" i="5"/>
  <c r="AF11" i="5" s="1"/>
  <c r="AH11" i="5" s="1"/>
  <c r="AD12" i="5"/>
  <c r="AF12" i="5" s="1"/>
  <c r="AH12" i="5" s="1"/>
  <c r="AD13" i="5"/>
  <c r="AF13" i="5" s="1"/>
  <c r="AH13" i="5" s="1"/>
  <c r="AD14" i="5"/>
  <c r="AF14" i="5" s="1"/>
  <c r="AH14" i="5" s="1"/>
  <c r="AD15" i="5"/>
  <c r="AF15" i="5" s="1"/>
  <c r="AH15" i="5" s="1"/>
  <c r="AD16" i="5"/>
  <c r="AF16" i="5" s="1"/>
  <c r="AH16" i="5" s="1"/>
  <c r="AD17" i="5"/>
  <c r="AF17" i="5" s="1"/>
  <c r="AH17" i="5" s="1"/>
  <c r="AD18" i="5"/>
  <c r="AF18" i="5" s="1"/>
  <c r="AH18" i="5" s="1"/>
  <c r="AD19" i="5"/>
  <c r="AF19" i="5" s="1"/>
  <c r="AH19" i="5" s="1"/>
  <c r="AD20" i="5"/>
  <c r="AF20" i="5" s="1"/>
  <c r="AH20" i="5" s="1"/>
  <c r="AD21" i="5"/>
  <c r="AF21" i="5" s="1"/>
  <c r="AH21" i="5" s="1"/>
  <c r="AD22" i="5"/>
  <c r="AF22" i="5" s="1"/>
  <c r="AH22" i="5" s="1"/>
  <c r="AD23" i="5"/>
  <c r="AF23" i="5" s="1"/>
  <c r="AH23" i="5" s="1"/>
  <c r="AD24" i="5"/>
  <c r="AF24" i="5" s="1"/>
  <c r="AH24" i="5" s="1"/>
  <c r="AD25" i="5"/>
  <c r="AF25" i="5" s="1"/>
  <c r="AH25" i="5" s="1"/>
  <c r="AD26" i="5"/>
  <c r="AF26" i="5" s="1"/>
  <c r="AH26" i="5" s="1"/>
  <c r="AD27" i="5"/>
  <c r="AF27" i="5" s="1"/>
  <c r="AH27" i="5" s="1"/>
  <c r="AD28" i="5"/>
  <c r="AF28" i="5" s="1"/>
  <c r="AH28" i="5" s="1"/>
  <c r="S2" i="5"/>
  <c r="AL2" i="5" s="1"/>
  <c r="S3" i="5"/>
  <c r="AL3" i="5" s="1"/>
  <c r="S4" i="5"/>
  <c r="AL4" i="5" s="1"/>
  <c r="S5" i="5"/>
  <c r="AL5" i="5" s="1"/>
  <c r="S6" i="5"/>
  <c r="AL6" i="5" s="1"/>
  <c r="S7" i="5"/>
  <c r="AL7" i="5" s="1"/>
  <c r="S8" i="5"/>
  <c r="AL8" i="5" s="1"/>
  <c r="S9" i="5"/>
  <c r="AL9" i="5" s="1"/>
  <c r="S10" i="5"/>
  <c r="AL10" i="5" s="1"/>
  <c r="S11" i="5"/>
  <c r="AL11" i="5" s="1"/>
  <c r="S12" i="5"/>
  <c r="AL12" i="5" s="1"/>
  <c r="S13" i="5"/>
  <c r="AL13" i="5" s="1"/>
  <c r="S14" i="5"/>
  <c r="AL14" i="5" s="1"/>
  <c r="S15" i="5"/>
  <c r="AL15" i="5" s="1"/>
  <c r="S16" i="5"/>
  <c r="AL16" i="5" s="1"/>
  <c r="S17" i="5"/>
  <c r="AL17" i="5" s="1"/>
  <c r="S18" i="5"/>
  <c r="AL18" i="5" s="1"/>
  <c r="S19" i="5"/>
  <c r="AL19" i="5" s="1"/>
  <c r="S20" i="5"/>
  <c r="AL20" i="5" s="1"/>
  <c r="S21" i="5"/>
  <c r="AL21" i="5" s="1"/>
  <c r="S22" i="5"/>
  <c r="AL22" i="5" s="1"/>
  <c r="S23" i="5"/>
  <c r="AL23" i="5" s="1"/>
  <c r="S24" i="5"/>
  <c r="AL24" i="5" s="1"/>
  <c r="S25" i="5"/>
  <c r="AL25" i="5" s="1"/>
  <c r="S26" i="5"/>
  <c r="AL26" i="5" s="1"/>
  <c r="S27" i="5"/>
  <c r="AL27" i="5" s="1"/>
  <c r="S28" i="5"/>
  <c r="AL28" i="5" s="1"/>
  <c r="AM7" i="5" l="1"/>
  <c r="AU4" i="5"/>
  <c r="AU13" i="5"/>
  <c r="AU16" i="5"/>
  <c r="AU12" i="5"/>
  <c r="AM20" i="5"/>
  <c r="AM12" i="5"/>
  <c r="AU24" i="5"/>
  <c r="AM21" i="5"/>
  <c r="AM13" i="5"/>
  <c r="AM9" i="5"/>
  <c r="AM28" i="5"/>
  <c r="AM8" i="5"/>
  <c r="AM24" i="5"/>
  <c r="AM16" i="5"/>
  <c r="AM4" i="5"/>
  <c r="AU27" i="5"/>
  <c r="AU19" i="5"/>
  <c r="AM26" i="5"/>
  <c r="AM18" i="5"/>
  <c r="AM27" i="5"/>
  <c r="AM6" i="5"/>
  <c r="AM25" i="5"/>
  <c r="AM17" i="5"/>
  <c r="AU8" i="5"/>
  <c r="AU26" i="5"/>
  <c r="AU18" i="5"/>
  <c r="AM22" i="5"/>
  <c r="AM14" i="5"/>
  <c r="AM2" i="5"/>
  <c r="AU17" i="5"/>
  <c r="AU5" i="5"/>
  <c r="AM23" i="5"/>
  <c r="AM15" i="5"/>
  <c r="AM3" i="5"/>
  <c r="AU23" i="5"/>
  <c r="AU15" i="5"/>
  <c r="AU3" i="5"/>
  <c r="AM5" i="5"/>
  <c r="AU14" i="5"/>
  <c r="AU2" i="5"/>
  <c r="AM19" i="5"/>
  <c r="AM11" i="5"/>
  <c r="AU11" i="5"/>
  <c r="AM10" i="5"/>
  <c r="AU10" i="5"/>
  <c r="AU21" i="5"/>
  <c r="AU20" i="5"/>
  <c r="AU9" i="5"/>
  <c r="AU7" i="5"/>
  <c r="AU25" i="5"/>
  <c r="AU6" i="5"/>
  <c r="AU22" i="5"/>
  <c r="AU28" i="5"/>
  <c r="AV6" i="5" l="1"/>
  <c r="AW6" i="5" s="1"/>
  <c r="AV24" i="5"/>
  <c r="AW24" i="5" s="1"/>
  <c r="AV19" i="5"/>
  <c r="AW19" i="5" s="1"/>
  <c r="AV7" i="5"/>
  <c r="AW7" i="5" s="1"/>
  <c r="AV12" i="5"/>
  <c r="AW12" i="5" s="1"/>
  <c r="AV18" i="5"/>
  <c r="BC18" i="5" s="1"/>
  <c r="AV2" i="5"/>
  <c r="AW2" i="5" s="1"/>
  <c r="AV21" i="5"/>
  <c r="AW21" i="5" s="1"/>
  <c r="AV13" i="5"/>
  <c r="AV22" i="5"/>
  <c r="AW22" i="5" s="1"/>
  <c r="AV14" i="5"/>
  <c r="AW14" i="5" s="1"/>
  <c r="AV23" i="5"/>
  <c r="BC23" i="5" s="1"/>
  <c r="AV8" i="5"/>
  <c r="AW8" i="5" s="1"/>
  <c r="AV4" i="5"/>
  <c r="AW4" i="5" s="1"/>
  <c r="AV20" i="5"/>
  <c r="BC20" i="5" s="1"/>
  <c r="AV27" i="5"/>
  <c r="AW27" i="5" s="1"/>
  <c r="AV16" i="5"/>
  <c r="AW16" i="5" s="1"/>
  <c r="AV9" i="5"/>
  <c r="BC9" i="5" s="1"/>
  <c r="AV3" i="5"/>
  <c r="AW3" i="5" s="1"/>
  <c r="AV28" i="5"/>
  <c r="AW28" i="5" s="1"/>
  <c r="AV25" i="5"/>
  <c r="AW25" i="5" s="1"/>
  <c r="AV15" i="5"/>
  <c r="BC15" i="5" s="1"/>
  <c r="AV17" i="5"/>
  <c r="AW17" i="5" s="1"/>
  <c r="AV26" i="5"/>
  <c r="BC26" i="5" s="1"/>
  <c r="AV10" i="5"/>
  <c r="AW10" i="5" s="1"/>
  <c r="AV11" i="5"/>
  <c r="AW11" i="5" s="1"/>
  <c r="AV5" i="5"/>
  <c r="BC19" i="5" l="1"/>
  <c r="BC6" i="5"/>
  <c r="BC24" i="5"/>
  <c r="BC12" i="5"/>
  <c r="BC11" i="5"/>
  <c r="BC7" i="5"/>
  <c r="BC22" i="5"/>
  <c r="AW9" i="5"/>
  <c r="AW20" i="5"/>
  <c r="AW15" i="5"/>
  <c r="BC21" i="5"/>
  <c r="AW18" i="5"/>
  <c r="BC14" i="5"/>
  <c r="BC2" i="5"/>
  <c r="AW23" i="5"/>
  <c r="BC8" i="5"/>
  <c r="BC4" i="5"/>
  <c r="BC28" i="5"/>
  <c r="BC25" i="5"/>
  <c r="BC27" i="5"/>
  <c r="BC3" i="5"/>
  <c r="BC16" i="5"/>
  <c r="AW13" i="5"/>
  <c r="BC13" i="5"/>
  <c r="BC17" i="5"/>
  <c r="AW26" i="5"/>
  <c r="BC10" i="5"/>
  <c r="BC5" i="5"/>
  <c r="AW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D1" authorId="0" shapeId="0" xr:uid="{D1B052AB-62C1-474B-8CE5-E7E2A43653D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 xr:uid="{1523954D-F5AA-499A-AA75-AE7E3F472E8B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H1" authorId="0" shapeId="0" xr:uid="{4680C374-48EC-4A3A-AFDE-B98F2AC06E6A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L1" authorId="0" shapeId="0" xr:uid="{25033850-B12F-490F-8949-AFBE10F794D4}">
      <text>
        <r>
          <rPr>
            <sz val="11"/>
            <rFont val="Calibri"/>
            <family val="2"/>
          </rPr>
          <t>[FOB Cost $ (Value)]*[Duty Rate]</t>
        </r>
      </text>
    </comment>
    <comment ref="AM1" authorId="0" shapeId="0" xr:uid="{2D924985-2259-4D9C-9926-4C9E92A72C67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O1" authorId="0" shapeId="0" xr:uid="{F664529C-5856-4A74-997A-88CB6EB6C81B}">
      <text>
        <r>
          <rPr>
            <sz val="11"/>
            <rFont val="Calibri"/>
            <family val="2"/>
          </rPr>
          <t>[JLA Domestic Price]*[DA %]</t>
        </r>
      </text>
    </comment>
    <comment ref="AQ1" authorId="0" shapeId="0" xr:uid="{14412801-859E-40FD-8076-575883467374}">
      <text>
        <r>
          <rPr>
            <sz val="11"/>
            <rFont val="Calibri"/>
            <family val="2"/>
          </rPr>
          <t>[JLA Domestic Price]*[Royalty %]</t>
        </r>
      </text>
    </comment>
    <comment ref="AT1" authorId="0" shapeId="0" xr:uid="{E33A714D-48F1-45AC-9622-78255C334545}">
      <text>
        <r>
          <rPr>
            <sz val="11"/>
            <rFont val="Calibri"/>
            <family val="2"/>
          </rPr>
          <t>[JLA Domestic Price]*[Warehouse Charge %]</t>
        </r>
      </text>
    </comment>
    <comment ref="AU1" authorId="0" shapeId="0" xr:uid="{FCAB81CF-7261-4193-A11A-72772B7B6ACE}">
      <text>
        <r>
          <rPr>
            <sz val="11"/>
            <rFont val="Calibri"/>
            <family val="2"/>
          </rPr>
          <t>[DA $]+[Royalty $]+[Other Load $]</t>
        </r>
      </text>
    </comment>
    <comment ref="AV1" authorId="0" shapeId="0" xr:uid="{6855F9E7-28CB-42E7-98B6-A8EF49C5F269}">
      <text>
        <r>
          <rPr>
            <sz val="11"/>
            <rFont val="Calibri"/>
            <family val="2"/>
          </rPr>
          <t>[LDP Cost $]+[Total Load $]</t>
        </r>
      </text>
    </comment>
    <comment ref="AW1" authorId="0" shapeId="0" xr:uid="{EFC6AD93-68A8-4EC3-A92D-B7995915D0E0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AZ1" authorId="0" shapeId="0" xr:uid="{3E1C8314-4224-4F99-AF3D-D35B33ABCE66}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C1" authorId="0" shapeId="0" xr:uid="{C4A13C34-6239-4C8D-927C-3C5AAE5E08B8}">
      <text>
        <r>
          <rPr>
            <sz val="11"/>
            <rFont val="Calibri"/>
            <family val="2"/>
          </rPr>
          <t>[LDP Cost with Load $]*[MOQ]</t>
        </r>
      </text>
    </comment>
    <comment ref="BD1" authorId="0" shapeId="0" xr:uid="{1E8D4F13-1A5F-43E5-8523-73D55DB938E2}">
      <text>
        <r>
          <rPr>
            <sz val="11"/>
            <rFont val="Calibri"/>
            <family val="2"/>
          </rPr>
          <t>[JLA Domestic Price]*[MOQ]</t>
        </r>
      </text>
    </comment>
    <comment ref="BE1" authorId="0" shapeId="0" xr:uid="{B49F44F6-C5DC-410F-89ED-D2A91BD5E8A1}">
      <text>
        <r>
          <rPr>
            <sz val="11"/>
            <rFont val="Calibri"/>
            <family val="2"/>
          </rPr>
          <t>[Suggested Retail price]*[MOQ]</t>
        </r>
      </text>
    </comment>
    <comment ref="BF1" authorId="0" shapeId="0" xr:uid="{CD39E6C1-0946-4EF5-821F-64B4ABF1CF41}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<sst xmlns="http://schemas.openxmlformats.org/spreadsheetml/2006/main" count="524" uniqueCount="147">
  <si>
    <t>Brand</t>
  </si>
  <si>
    <t>Package Type</t>
  </si>
  <si>
    <t>Licensor</t>
  </si>
  <si>
    <t>China</t>
  </si>
  <si>
    <t>Normal</t>
  </si>
  <si>
    <t>Natori</t>
  </si>
  <si>
    <t>Natori 7%</t>
  </si>
  <si>
    <t>N Natori 5%</t>
  </si>
  <si>
    <t>Martha Stewart (Bath) 5%</t>
  </si>
  <si>
    <t>Martha Stewart</t>
  </si>
  <si>
    <t>Yantian,China</t>
  </si>
  <si>
    <t>Piece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</si>
  <si>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</si>
  <si>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</si>
  <si>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</si>
  <si>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</si>
  <si>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</si>
  <si>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</si>
  <si>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</si>
  <si>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</si>
  <si>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</si>
  <si>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</si>
  <si>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</si>
  <si>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</si>
  <si>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</si>
  <si>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</si>
  <si>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</si>
  <si>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</si>
  <si>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</si>
  <si>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</si>
  <si>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</si>
  <si>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</si>
  <si>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</si>
  <si>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</si>
  <si>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</si>
  <si>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</si>
  <si>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per Item $</t>
  </si>
  <si>
    <t>LDP Cost $</t>
  </si>
  <si>
    <t>DA %</t>
  </si>
  <si>
    <t>DA $</t>
  </si>
  <si>
    <t>Total Load $</t>
  </si>
  <si>
    <t>LDP Cost with Load $</t>
  </si>
  <si>
    <t>JLA LDP MU%</t>
  </si>
  <si>
    <t>Suggested Retail Price</t>
  </si>
  <si>
    <t>Retail Markup %</t>
  </si>
  <si>
    <t>Total Cost</t>
  </si>
  <si>
    <t>Total Sales</t>
  </si>
  <si>
    <t>Retailer Selling Price Total</t>
  </si>
  <si>
    <t>8424.89.9000</t>
  </si>
  <si>
    <t>Packaging</t>
  </si>
  <si>
    <t>Master Carton L (cm)</t>
  </si>
  <si>
    <t>Master Carton W (cm)</t>
  </si>
  <si>
    <t>Master Carton H (cm)</t>
  </si>
  <si>
    <t>Master Carton Weight (kg)</t>
  </si>
  <si>
    <t>Container Volume</t>
  </si>
  <si>
    <t>Master Carton CBM</t>
  </si>
  <si>
    <t>UCCPM Price / FOB Cost $</t>
  </si>
  <si>
    <t>JLA POE Price</t>
  </si>
  <si>
    <t>Royalty %</t>
  </si>
  <si>
    <t>Royalty $</t>
  </si>
  <si>
    <t>Other Load</t>
  </si>
  <si>
    <t>Other Load %</t>
  </si>
  <si>
    <t>Other Load $</t>
  </si>
  <si>
    <t>Port</t>
  </si>
  <si>
    <t>COO</t>
  </si>
  <si>
    <t>Vendor</t>
  </si>
  <si>
    <t>Remarks</t>
  </si>
  <si>
    <t>4.25x2.36x4.45"</t>
  </si>
  <si>
    <t>3x3x4.45"</t>
  </si>
  <si>
    <t>5.5x3.94x1"</t>
  </si>
  <si>
    <t>5.9x3.07x3.94"</t>
  </si>
  <si>
    <t>8x8x10"</t>
  </si>
  <si>
    <t>MOQ</t>
  </si>
  <si>
    <t>Material-Short</t>
  </si>
  <si>
    <t>Additional Customer Price</t>
  </si>
  <si>
    <t>Additional Customer Item#</t>
  </si>
  <si>
    <t>Resin Toothbrush holder</t>
  </si>
  <si>
    <t>Resin Tumbler</t>
  </si>
  <si>
    <t>Resin Soap dish</t>
  </si>
  <si>
    <t>Resin Cotton jar</t>
  </si>
  <si>
    <t>Resin Tray</t>
  </si>
  <si>
    <t>10x5.5x1"</t>
  </si>
  <si>
    <t>Resin Tissue cover</t>
  </si>
  <si>
    <t>5.75x5.75x5.9"</t>
  </si>
  <si>
    <t>Resin Wastebasket</t>
  </si>
  <si>
    <r>
      <rPr>
        <sz val="11"/>
        <rFont val="Calibri"/>
        <family val="2"/>
      </rPr>
      <t>Resin Toilet Brush-</t>
    </r>
    <r>
      <rPr>
        <sz val="11"/>
        <rFont val="宋体"/>
        <family val="3"/>
        <charset val="134"/>
      </rPr>
      <t>盖片</t>
    </r>
    <r>
      <rPr>
        <sz val="11"/>
        <rFont val="Calibri"/>
        <family val="2"/>
      </rPr>
      <t>1mm</t>
    </r>
  </si>
  <si>
    <t>4x4x15"</t>
  </si>
  <si>
    <t>3x3x4.5"</t>
  </si>
  <si>
    <t xml:space="preserve">N Natori </t>
  </si>
  <si>
    <t>resin+hand painted+Soft touch</t>
  </si>
  <si>
    <t>3x3x8"</t>
  </si>
  <si>
    <t>black</t>
  </si>
  <si>
    <r>
      <rPr>
        <sz val="11"/>
        <rFont val="Calibri"/>
        <family val="2"/>
      </rPr>
      <t>2 pcs LP+1 pc TBH+1 pc TUM+1 pc SD+1pc CJ+1pc Tray+1 pc 2 ORG+1pc TC+1pc WB+1pc BB</t>
    </r>
    <r>
      <rPr>
        <sz val="11"/>
        <rFont val="宋体"/>
        <family val="3"/>
        <charset val="134"/>
      </rPr>
      <t>混装入外箱</t>
    </r>
  </si>
  <si>
    <t>S-DGDH</t>
  </si>
  <si>
    <t>Resin 2 Hole Organizer</t>
  </si>
  <si>
    <t>3.94x3.94x4.135"</t>
  </si>
  <si>
    <t>3.86x3.86x15"</t>
  </si>
  <si>
    <t>5.75x5.75x5.8"</t>
  </si>
  <si>
    <t>sand</t>
  </si>
  <si>
    <t>marble</t>
  </si>
  <si>
    <t>4.28x2.28x4.45"</t>
  </si>
  <si>
    <r>
      <rPr>
        <sz val="11"/>
        <rFont val="Calibri"/>
        <family val="2"/>
      </rPr>
      <t>Resin Toilet Brush-</t>
    </r>
    <r>
      <rPr>
        <sz val="11"/>
        <rFont val="微软雅黑"/>
        <family val="2"/>
        <charset val="134"/>
      </rPr>
      <t>盖片</t>
    </r>
    <r>
      <rPr>
        <sz val="11"/>
        <rFont val="Calibri"/>
        <family val="2"/>
      </rPr>
      <t>1mm</t>
    </r>
  </si>
  <si>
    <t>Evelyn</t>
  </si>
  <si>
    <t>resin+hand painted</t>
  </si>
  <si>
    <t xml:space="preserve"> natural</t>
  </si>
  <si>
    <t>4.25x2.5x4.5"</t>
  </si>
  <si>
    <t>3x3x4.25"</t>
  </si>
  <si>
    <t>5.5x3.75x1"</t>
  </si>
  <si>
    <t>4x4x4.31"</t>
  </si>
  <si>
    <t>Duty Rate (20% Tariff)</t>
  </si>
  <si>
    <t xml:space="preserve">3924.10.4000 </t>
  </si>
  <si>
    <t>Resin Sand</t>
  </si>
  <si>
    <t xml:space="preserve"> Talim</t>
  </si>
  <si>
    <t>Ine</t>
  </si>
  <si>
    <t>Resin Lotion Pump</t>
    <phoneticPr fontId="18" type="noConversion"/>
  </si>
  <si>
    <t>Resin Lotion Pump(w/balck pump )</t>
    <phoneticPr fontId="18" type="noConversion"/>
  </si>
  <si>
    <t>Resin Lotion Pump(w/chrome pump )</t>
    <phoneticPr fontId="18" type="noConversion"/>
  </si>
  <si>
    <t>NN71-0397</t>
    <phoneticPr fontId="18" type="noConversion"/>
  </si>
  <si>
    <t>NN71-0398</t>
  </si>
  <si>
    <t>NN71-0399</t>
  </si>
  <si>
    <t>NN71-0400</t>
  </si>
  <si>
    <t>NN71-0401</t>
  </si>
  <si>
    <t>NN71-0402</t>
  </si>
  <si>
    <t>NN71-0403</t>
  </si>
  <si>
    <t>NN71-0404</t>
  </si>
  <si>
    <t>NN71-0405</t>
  </si>
  <si>
    <t>NN71-0406</t>
  </si>
  <si>
    <t>NA71-3544</t>
    <phoneticPr fontId="18" type="noConversion"/>
  </si>
  <si>
    <t>NA71-3545</t>
  </si>
  <si>
    <t>NA71-3546</t>
  </si>
  <si>
    <t>NA71-3547</t>
  </si>
  <si>
    <t>NA71-3548</t>
  </si>
  <si>
    <t>NA71-3549</t>
  </si>
  <si>
    <t>NA71-3550</t>
  </si>
  <si>
    <t>NA71-3551</t>
  </si>
  <si>
    <t>MT71-0845</t>
    <phoneticPr fontId="18" type="noConversion"/>
  </si>
  <si>
    <t>MT71-0846</t>
  </si>
  <si>
    <t>MT71-0847</t>
  </si>
  <si>
    <t>MT71-0848</t>
  </si>
  <si>
    <t>MT71-0849</t>
  </si>
  <si>
    <t>MT71-0850</t>
  </si>
  <si>
    <t>MT71-0851</t>
  </si>
  <si>
    <t>MT71-0852</t>
  </si>
  <si>
    <t>MT71-0853</t>
  </si>
  <si>
    <t>BATH ACCESSORIES</t>
    <phoneticPr fontId="18" type="noConversion"/>
  </si>
  <si>
    <t>Resin Lotion Pump</t>
    <phoneticPr fontId="18" type="noConversion"/>
  </si>
  <si>
    <t>Resin Toilet Brush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</si>
</sst>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$-409]#,##0.00;\-[$$-409]#,##0.00"/>
    <numFmt numFmtId="180" formatCode="_(* #,##0_);_(* \(#,##0\);_(* &quot;-&quot;??_);_(@_)"/>
    <numFmt numFmtId="181" formatCode="0.0%"/>
    <numFmt numFmtId="182" formatCode="[$-409]d/mmm;@"/>
    <numFmt numFmtId="183" formatCode="0.00_ "/>
    <numFmt numFmtId="185" formatCode="0.0_);[Red]\(0.0\)"/>
    <numFmt numFmtId="186" formatCode="[$$-409]#,##0.000000"/>
    <numFmt numFmtId="187" formatCode="0.0"/>
    <numFmt numFmtId="188" formatCode="0.000"/>
    <numFmt numFmtId="193" formatCode="_([$$-409]* #,##0.00_);_([$$-409]* \(#,##0.00\);_([$$-409]* &quot;-&quot;??_);_(@_)"/>
  </numFmts>
  <fonts count="19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2"/>
      <name val="宋体"/>
      <family val="3"/>
      <charset val="134"/>
    </font>
    <font>
      <sz val="11"/>
      <name val="微软雅黑"/>
      <family val="2"/>
      <charset val="134"/>
    </font>
    <font>
      <sz val="11"/>
      <name val="宋体"/>
      <family val="3"/>
      <charset val="134"/>
    </font>
    <font>
      <sz val="11"/>
      <name val="Aptos"/>
      <family val="2"/>
    </font>
    <font>
      <sz val="11"/>
      <color theme="1"/>
      <name val="Aptos"/>
      <family val="2"/>
    </font>
    <font>
      <sz val="9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177" fontId="8" fillId="0" borderId="0" applyFont="0" applyFill="0" applyBorder="0" applyAlignment="0" applyProtection="0"/>
    <xf numFmtId="186" fontId="3" fillId="0" borderId="0"/>
    <xf numFmtId="176" fontId="9" fillId="0" borderId="0" applyFont="0" applyFill="0" applyBorder="0" applyAlignment="0" applyProtection="0"/>
    <xf numFmtId="186" fontId="9" fillId="0" borderId="0">
      <alignment vertical="center"/>
    </xf>
    <xf numFmtId="9" fontId="11" fillId="0" borderId="0" applyFont="0" applyFill="0" applyBorder="0" applyAlignment="0" applyProtection="0"/>
    <xf numFmtId="0" fontId="12" fillId="0" borderId="0"/>
    <xf numFmtId="177" fontId="13" fillId="0" borderId="0" applyFont="0" applyFill="0" applyBorder="0" applyAlignment="0" applyProtection="0"/>
    <xf numFmtId="0" fontId="13" fillId="0" borderId="0"/>
    <xf numFmtId="179" fontId="13" fillId="0" borderId="0"/>
    <xf numFmtId="0" fontId="9" fillId="0" borderId="0">
      <alignment vertical="center"/>
    </xf>
    <xf numFmtId="193" fontId="3" fillId="0" borderId="0"/>
    <xf numFmtId="182" fontId="3" fillId="0" borderId="0"/>
    <xf numFmtId="9" fontId="9" fillId="0" borderId="0" applyFont="0" applyFill="0" applyBorder="0" applyAlignment="0" applyProtection="0">
      <alignment vertical="center"/>
    </xf>
  </cellStyleXfs>
  <cellXfs count="88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8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1" xfId="4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2" fontId="7" fillId="0" borderId="1" xfId="1" applyNumberFormat="1" applyFont="1" applyBorder="1" applyAlignment="1">
      <alignment wrapText="1"/>
    </xf>
    <xf numFmtId="1" fontId="7" fillId="0" borderId="1" xfId="1" applyNumberFormat="1" applyFont="1" applyBorder="1" applyAlignment="1">
      <alignment wrapText="1"/>
    </xf>
    <xf numFmtId="178" fontId="7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8" fontId="7" fillId="6" borderId="1" xfId="1" applyNumberFormat="1" applyFont="1" applyFill="1" applyBorder="1" applyAlignment="1">
      <alignment wrapText="1"/>
    </xf>
    <xf numFmtId="178" fontId="5" fillId="0" borderId="1" xfId="1" applyNumberFormat="1" applyFont="1" applyBorder="1" applyAlignment="1">
      <alignment wrapText="1"/>
    </xf>
    <xf numFmtId="178" fontId="7" fillId="3" borderId="1" xfId="1" applyNumberFormat="1" applyFont="1" applyFill="1" applyBorder="1" applyAlignment="1">
      <alignment wrapText="1"/>
    </xf>
    <xf numFmtId="10" fontId="7" fillId="3" borderId="1" xfId="1" applyNumberFormat="1" applyFont="1" applyFill="1" applyBorder="1" applyAlignment="1">
      <alignment wrapText="1"/>
    </xf>
    <xf numFmtId="178" fontId="1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10" fontId="0" fillId="0" borderId="1" xfId="0" applyNumberFormat="1" applyBorder="1" applyAlignment="1">
      <alignment wrapText="1"/>
    </xf>
    <xf numFmtId="2" fontId="0" fillId="2" borderId="1" xfId="0" applyNumberFormat="1" applyFill="1" applyBorder="1"/>
    <xf numFmtId="1" fontId="0" fillId="2" borderId="1" xfId="0" applyNumberFormat="1" applyFill="1" applyBorder="1"/>
    <xf numFmtId="178" fontId="0" fillId="2" borderId="1" xfId="0" applyNumberFormat="1" applyFill="1" applyBorder="1"/>
    <xf numFmtId="10" fontId="0" fillId="0" borderId="1" xfId="0" applyNumberFormat="1" applyBorder="1"/>
    <xf numFmtId="10" fontId="0" fillId="2" borderId="1" xfId="5" applyNumberFormat="1" applyFont="1" applyFill="1" applyBorder="1" applyAlignment="1"/>
    <xf numFmtId="2" fontId="0" fillId="0" borderId="1" xfId="0" applyNumberFormat="1" applyBorder="1"/>
    <xf numFmtId="3" fontId="0" fillId="0" borderId="1" xfId="0" applyNumberFormat="1" applyBorder="1"/>
    <xf numFmtId="181" fontId="0" fillId="0" borderId="1" xfId="0" applyNumberFormat="1" applyBorder="1"/>
    <xf numFmtId="2" fontId="5" fillId="0" borderId="1" xfId="1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187" fontId="1" fillId="0" borderId="1" xfId="0" applyNumberFormat="1" applyFont="1" applyBorder="1" applyAlignment="1">
      <alignment horizontal="center" wrapText="1"/>
    </xf>
    <xf numFmtId="187" fontId="0" fillId="0" borderId="0" xfId="0" applyNumberFormat="1" applyAlignment="1">
      <alignment wrapText="1"/>
    </xf>
    <xf numFmtId="188" fontId="7" fillId="0" borderId="1" xfId="1" applyNumberFormat="1" applyFont="1" applyBorder="1" applyAlignment="1">
      <alignment wrapText="1"/>
    </xf>
    <xf numFmtId="188" fontId="0" fillId="2" borderId="1" xfId="0" applyNumberFormat="1" applyFill="1" applyBorder="1"/>
    <xf numFmtId="188" fontId="0" fillId="0" borderId="0" xfId="0" applyNumberFormat="1" applyAlignment="1">
      <alignment wrapText="1"/>
    </xf>
    <xf numFmtId="0" fontId="2" fillId="0" borderId="0" xfId="4" applyAlignment="1">
      <alignment wrapText="1"/>
    </xf>
    <xf numFmtId="0" fontId="2" fillId="0" borderId="1" xfId="11" applyFont="1" applyBorder="1" applyAlignment="1">
      <alignment horizontal="left" vertical="center" wrapText="1"/>
    </xf>
    <xf numFmtId="0" fontId="2" fillId="0" borderId="1" xfId="11" applyFont="1" applyBorder="1" applyAlignment="1">
      <alignment horizontal="left" vertical="center"/>
    </xf>
    <xf numFmtId="0" fontId="2" fillId="6" borderId="1" xfId="11" applyFont="1" applyFill="1" applyBorder="1" applyAlignment="1">
      <alignment horizontal="left" vertical="center"/>
    </xf>
    <xf numFmtId="0" fontId="2" fillId="0" borderId="1" xfId="13" applyFont="1" applyBorder="1" applyAlignment="1">
      <alignment horizontal="left" vertical="center" wrapText="1"/>
    </xf>
    <xf numFmtId="179" fontId="2" fillId="9" borderId="1" xfId="14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183" fontId="2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182" fontId="2" fillId="0" borderId="1" xfId="0" applyNumberFormat="1" applyFont="1" applyBorder="1" applyAlignment="1">
      <alignment horizontal="left" vertical="center"/>
    </xf>
    <xf numFmtId="183" fontId="2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83" fontId="10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2" fontId="0" fillId="0" borderId="1" xfId="0" applyNumberFormat="1" applyBorder="1" applyAlignment="1">
      <alignment horizontal="left" vertical="center" wrapText="1"/>
    </xf>
    <xf numFmtId="185" fontId="2" fillId="0" borderId="1" xfId="0" applyNumberFormat="1" applyFont="1" applyBorder="1" applyAlignment="1">
      <alignment horizontal="left" vertical="center"/>
    </xf>
    <xf numFmtId="180" fontId="2" fillId="0" borderId="1" xfId="0" applyNumberFormat="1" applyFont="1" applyBorder="1" applyAlignment="1">
      <alignment horizontal="left" vertical="center"/>
    </xf>
    <xf numFmtId="185" fontId="2" fillId="0" borderId="1" xfId="0" applyNumberFormat="1" applyFont="1" applyBorder="1" applyAlignment="1">
      <alignment horizontal="left" vertical="center" wrapText="1"/>
    </xf>
    <xf numFmtId="180" fontId="2" fillId="0" borderId="1" xfId="0" applyNumberFormat="1" applyFont="1" applyBorder="1" applyAlignment="1">
      <alignment horizontal="left" vertical="center" wrapText="1"/>
    </xf>
    <xf numFmtId="178" fontId="1" fillId="7" borderId="1" xfId="0" applyNumberFormat="1" applyFont="1" applyFill="1" applyBorder="1" applyAlignment="1">
      <alignment horizontal="center" wrapText="1"/>
    </xf>
    <xf numFmtId="178" fontId="5" fillId="3" borderId="1" xfId="1" applyNumberFormat="1" applyFont="1" applyFill="1" applyBorder="1" applyAlignment="1">
      <alignment wrapText="1"/>
    </xf>
    <xf numFmtId="178" fontId="0" fillId="6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81" fontId="0" fillId="0" borderId="1" xfId="10" applyNumberFormat="1" applyFont="1" applyBorder="1"/>
    <xf numFmtId="178" fontId="5" fillId="8" borderId="1" xfId="1" applyNumberFormat="1" applyFont="1" applyFill="1" applyBorder="1" applyAlignment="1">
      <alignment horizontal="center" wrapText="1"/>
    </xf>
    <xf numFmtId="178" fontId="1" fillId="6" borderId="1" xfId="0" applyNumberFormat="1" applyFont="1" applyFill="1" applyBorder="1" applyAlignment="1">
      <alignment horizontal="center" wrapText="1"/>
    </xf>
    <xf numFmtId="178" fontId="1" fillId="0" borderId="0" xfId="0" applyNumberFormat="1" applyFont="1" applyAlignment="1">
      <alignment horizontal="center" wrapText="1"/>
    </xf>
    <xf numFmtId="0" fontId="2" fillId="9" borderId="1" xfId="11" applyFont="1" applyFill="1" applyBorder="1" applyAlignment="1">
      <alignment horizontal="left" vertical="center"/>
    </xf>
    <xf numFmtId="0" fontId="17" fillId="0" borderId="1" xfId="0" applyFont="1" applyBorder="1" applyAlignment="1">
      <alignment horizontal="left"/>
    </xf>
    <xf numFmtId="181" fontId="16" fillId="0" borderId="1" xfId="18" applyNumberFormat="1" applyFont="1" applyFill="1" applyBorder="1" applyAlignment="1">
      <alignment horizontal="center" vertical="center" wrapText="1"/>
    </xf>
    <xf numFmtId="178" fontId="1" fillId="6" borderId="1" xfId="4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179" fontId="1" fillId="0" borderId="1" xfId="0" applyNumberFormat="1" applyFont="1" applyBorder="1" applyAlignment="1">
      <alignment vertical="center" wrapText="1"/>
    </xf>
    <xf numFmtId="0" fontId="3" fillId="4" borderId="1" xfId="0" applyFont="1" applyFill="1" applyBorder="1"/>
    <xf numFmtId="0" fontId="3" fillId="10" borderId="1" xfId="0" applyFont="1" applyFill="1" applyBorder="1"/>
    <xf numFmtId="179" fontId="2" fillId="0" borderId="1" xfId="0" applyNumberFormat="1" applyFont="1" applyBorder="1" applyAlignment="1">
      <alignment vertical="center" wrapText="1"/>
    </xf>
    <xf numFmtId="185" fontId="2" fillId="0" borderId="1" xfId="0" applyNumberFormat="1" applyFont="1" applyBorder="1" applyAlignment="1">
      <alignment horizontal="left" vertical="center" wrapText="1"/>
    </xf>
    <xf numFmtId="185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9">
    <cellStyle name="_ET_STYLE_NoName_00_ 2 2 2" xfId="17" xr:uid="{56ACCD1B-5AC6-4BD8-8EE8-E76F8C163CBB}"/>
    <cellStyle name="Comma 5" xfId="6" xr:uid="{214E895C-E08B-4D4A-929F-E529946AC668}"/>
    <cellStyle name="Comma 5 2" xfId="12" xr:uid="{238E9FBB-4953-4912-B9F7-897E52AAAB05}"/>
    <cellStyle name="Currency 15" xfId="8" xr:uid="{16B78581-3E22-4CE0-8590-B15F75E54F83}"/>
    <cellStyle name="Normal 2" xfId="4" xr:uid="{7DCAA5FD-EA4B-42A1-8489-4FAC79BED569}"/>
    <cellStyle name="Normal 2 18 2" xfId="1" xr:uid="{1BA08453-9F65-454B-A4A0-7177E70831F2}"/>
    <cellStyle name="Normal 3" xfId="11" xr:uid="{EA8BBBF0-4E75-4B25-BC51-51F3C59010CC}"/>
    <cellStyle name="Normal 55" xfId="15" xr:uid="{7DFE19CE-BD3E-4C62-AF49-B80DCAABF542}"/>
    <cellStyle name="Normal 65" xfId="9" xr:uid="{9EF702BA-06A2-4659-AA0A-96E26EE22697}"/>
    <cellStyle name="Percent 2" xfId="5" xr:uid="{03D1C999-4950-4181-BE4E-A215D8708A70}"/>
    <cellStyle name="Percent 2 2 2 52" xfId="18" xr:uid="{3453FDAF-64F5-43B5-92F5-2D91938E2B60}"/>
    <cellStyle name="Style 1" xfId="3" xr:uid="{F4609D05-B161-47A5-8040-F8D4BA086F06}"/>
    <cellStyle name="Style 1 2" xfId="7" xr:uid="{A389DC34-ED63-4514-A03F-66257C74D5C4}"/>
    <cellStyle name="百分比" xfId="10" builtinId="5"/>
    <cellStyle name="常规" xfId="0" builtinId="0"/>
    <cellStyle name="常规_quotation-Mercury  3.22.2011 (for BBB) 2 3 2" xfId="14" xr:uid="{1BD9D899-35C3-40DB-8EA1-C07B11381D4B}"/>
    <cellStyle name="常规_quotation-Mercury  3.22.2011 (for BBB)_BBB Spring 12 Styleout Belize - Heather 102111 2" xfId="13" xr:uid="{46623EFF-07BE-401A-B787-23C13060AD06}"/>
    <cellStyle name="样式 1 2" xfId="2" xr:uid="{DC9B73B6-A1E9-48DB-83A0-64D6E1D16DDF}"/>
    <cellStyle name="样式 1 4" xfId="16" xr:uid="{7B0EB2CA-376B-4DA0-A344-BD280CBD44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E211F-F85E-4296-AF26-825385AA0FA5}">
  <dimension ref="A1:BK28"/>
  <sheetViews>
    <sheetView tabSelected="1" zoomScale="71" zoomScaleNormal="71" workbookViewId="0">
      <selection activeCell="AT22" sqref="AT22"/>
    </sheetView>
  </sheetViews>
  <sheetFormatPr defaultColWidth="9.1796875" defaultRowHeight="14.5" x14ac:dyDescent="0.35"/>
  <cols>
    <col min="1" max="1" width="10.1796875" style="3" customWidth="1"/>
    <col min="2" max="2" width="36.453125" style="2" customWidth="1"/>
    <col min="3" max="3" width="8.453125" style="2" customWidth="1"/>
    <col min="4" max="4" width="10.453125" style="2" customWidth="1"/>
    <col min="5" max="5" width="24.453125" style="2" customWidth="1"/>
    <col min="6" max="6" width="17.453125" style="2" customWidth="1"/>
    <col min="7" max="7" width="10" style="2" customWidth="1"/>
    <col min="8" max="8" width="37.81640625" style="2" customWidth="1"/>
    <col min="9" max="9" width="26.1796875" style="2" customWidth="1"/>
    <col min="10" max="10" width="30.7265625" style="2" customWidth="1"/>
    <col min="11" max="11" width="11" style="45" customWidth="1"/>
    <col min="12" max="12" width="18.453125" style="2" customWidth="1"/>
    <col min="13" max="13" width="8.81640625" style="2" customWidth="1"/>
    <col min="14" max="15" width="8.1796875" style="2" customWidth="1"/>
    <col min="16" max="16" width="12.1796875" style="2" customWidth="1"/>
    <col min="17" max="17" width="19.7265625" style="2" customWidth="1"/>
    <col min="18" max="18" width="8.81640625" style="2" customWidth="1"/>
    <col min="19" max="19" width="10.26953125" style="4" customWidth="1"/>
    <col min="20" max="21" width="10.26953125" style="2" customWidth="1"/>
    <col min="22" max="27" width="10.26953125" style="41" customWidth="1"/>
    <col min="28" max="28" width="10.26953125" style="5" customWidth="1"/>
    <col min="29" max="29" width="10.26953125" style="6" customWidth="1"/>
    <col min="30" max="30" width="10.26953125" style="44" customWidth="1"/>
    <col min="31" max="31" width="10.26953125" style="5" customWidth="1"/>
    <col min="32" max="32" width="10.26953125" style="6" customWidth="1"/>
    <col min="33" max="33" width="10.26953125" style="2" customWidth="1"/>
    <col min="34" max="34" width="10.26953125" style="4" customWidth="1"/>
    <col min="35" max="36" width="10.26953125" style="2" customWidth="1"/>
    <col min="37" max="37" width="10.26953125" style="7" customWidth="1"/>
    <col min="38" max="39" width="10.26953125" style="4" customWidth="1"/>
    <col min="40" max="40" width="10.26953125" style="7" customWidth="1"/>
    <col min="41" max="41" width="10.26953125" style="4" customWidth="1"/>
    <col min="42" max="42" width="10.26953125" style="7" customWidth="1"/>
    <col min="43" max="44" width="10.26953125" style="4" customWidth="1"/>
    <col min="45" max="45" width="10.26953125" style="7" customWidth="1"/>
    <col min="46" max="48" width="10.26953125" style="4" customWidth="1"/>
    <col min="49" max="49" width="8.81640625" style="4" customWidth="1"/>
    <col min="50" max="50" width="12.1796875" style="73" customWidth="1"/>
    <col min="51" max="51" width="9.1796875" style="2" hidden="1" customWidth="1"/>
    <col min="52" max="52" width="0" style="2" hidden="1" customWidth="1"/>
    <col min="53" max="53" width="10.1796875" style="4" hidden="1" customWidth="1"/>
    <col min="54" max="54" width="9.1796875" style="2"/>
    <col min="55" max="56" width="13.54296875" style="4" customWidth="1"/>
    <col min="57" max="57" width="11.81640625" style="4" hidden="1" customWidth="1"/>
    <col min="58" max="16384" width="9.1796875" style="2"/>
  </cols>
  <sheetData>
    <row r="1" spans="1:63" ht="68.150000000000006" customHeight="1" x14ac:dyDescent="0.35">
      <c r="A1" s="9" t="s">
        <v>12</v>
      </c>
      <c r="B1" s="9" t="s">
        <v>13</v>
      </c>
      <c r="C1" s="10" t="s">
        <v>14</v>
      </c>
      <c r="D1" s="11" t="s">
        <v>0</v>
      </c>
      <c r="E1" s="11" t="s">
        <v>2</v>
      </c>
      <c r="F1" s="12" t="s">
        <v>15</v>
      </c>
      <c r="G1" s="10" t="s">
        <v>16</v>
      </c>
      <c r="H1" s="13" t="s">
        <v>17</v>
      </c>
      <c r="I1" s="14" t="s">
        <v>18</v>
      </c>
      <c r="J1" s="13" t="s">
        <v>19</v>
      </c>
      <c r="K1" s="14" t="s">
        <v>73</v>
      </c>
      <c r="L1" s="13" t="s">
        <v>20</v>
      </c>
      <c r="M1" s="13" t="s">
        <v>21</v>
      </c>
      <c r="N1" s="10" t="s">
        <v>22</v>
      </c>
      <c r="O1" s="10" t="s">
        <v>75</v>
      </c>
      <c r="P1" s="10" t="s">
        <v>23</v>
      </c>
      <c r="Q1" s="10" t="s">
        <v>24</v>
      </c>
      <c r="R1" s="14" t="s">
        <v>25</v>
      </c>
      <c r="S1" s="66" t="s">
        <v>56</v>
      </c>
      <c r="T1" s="15" t="s">
        <v>1</v>
      </c>
      <c r="U1" s="9" t="s">
        <v>49</v>
      </c>
      <c r="V1" s="40" t="s">
        <v>50</v>
      </c>
      <c r="W1" s="40" t="s">
        <v>51</v>
      </c>
      <c r="X1" s="40" t="s">
        <v>52</v>
      </c>
      <c r="Y1" s="40" t="s">
        <v>26</v>
      </c>
      <c r="Z1" s="40" t="s">
        <v>27</v>
      </c>
      <c r="AA1" s="40" t="s">
        <v>28</v>
      </c>
      <c r="AB1" s="16" t="s">
        <v>29</v>
      </c>
      <c r="AC1" s="17" t="s">
        <v>30</v>
      </c>
      <c r="AD1" s="42" t="s">
        <v>31</v>
      </c>
      <c r="AE1" s="38" t="s">
        <v>54</v>
      </c>
      <c r="AF1" s="19" t="s">
        <v>32</v>
      </c>
      <c r="AG1" s="9" t="s">
        <v>33</v>
      </c>
      <c r="AH1" s="20" t="s">
        <v>34</v>
      </c>
      <c r="AI1" s="9" t="s">
        <v>35</v>
      </c>
      <c r="AJ1" s="9"/>
      <c r="AK1" s="21" t="s">
        <v>109</v>
      </c>
      <c r="AL1" s="22" t="s">
        <v>36</v>
      </c>
      <c r="AM1" s="20" t="s">
        <v>37</v>
      </c>
      <c r="AN1" s="21" t="s">
        <v>38</v>
      </c>
      <c r="AO1" s="20" t="s">
        <v>39</v>
      </c>
      <c r="AP1" s="21" t="s">
        <v>58</v>
      </c>
      <c r="AQ1" s="20" t="s">
        <v>59</v>
      </c>
      <c r="AR1" s="23" t="s">
        <v>60</v>
      </c>
      <c r="AS1" s="21" t="s">
        <v>61</v>
      </c>
      <c r="AT1" s="20" t="s">
        <v>62</v>
      </c>
      <c r="AU1" s="20" t="s">
        <v>40</v>
      </c>
      <c r="AV1" s="24" t="s">
        <v>41</v>
      </c>
      <c r="AW1" s="25" t="s">
        <v>42</v>
      </c>
      <c r="AX1" s="71" t="s">
        <v>57</v>
      </c>
      <c r="AY1" s="26" t="s">
        <v>43</v>
      </c>
      <c r="AZ1" s="25" t="s">
        <v>44</v>
      </c>
      <c r="BA1" s="67" t="s">
        <v>74</v>
      </c>
      <c r="BB1" s="9" t="s">
        <v>72</v>
      </c>
      <c r="BC1" s="20" t="s">
        <v>45</v>
      </c>
      <c r="BD1" s="20" t="s">
        <v>46</v>
      </c>
      <c r="BE1" s="20" t="s">
        <v>47</v>
      </c>
      <c r="BF1" s="18" t="s">
        <v>55</v>
      </c>
      <c r="BG1" s="39" t="s">
        <v>53</v>
      </c>
      <c r="BH1" s="39" t="s">
        <v>66</v>
      </c>
      <c r="BI1" s="39" t="s">
        <v>63</v>
      </c>
      <c r="BJ1" s="39" t="s">
        <v>64</v>
      </c>
      <c r="BK1" s="39" t="s">
        <v>65</v>
      </c>
    </row>
    <row r="2" spans="1:63" ht="22" customHeight="1" x14ac:dyDescent="0.35">
      <c r="A2" s="27"/>
      <c r="B2" s="86"/>
      <c r="C2" s="28"/>
      <c r="D2" s="79" t="s">
        <v>88</v>
      </c>
      <c r="E2" s="74" t="s">
        <v>7</v>
      </c>
      <c r="F2" s="52" t="s">
        <v>144</v>
      </c>
      <c r="G2" s="82" t="s">
        <v>113</v>
      </c>
      <c r="H2" s="51" t="s">
        <v>115</v>
      </c>
      <c r="I2" s="51" t="s">
        <v>145</v>
      </c>
      <c r="J2" s="78" t="s">
        <v>89</v>
      </c>
      <c r="K2" s="78" t="s">
        <v>89</v>
      </c>
      <c r="L2" s="56" t="s">
        <v>90</v>
      </c>
      <c r="M2" s="82" t="s">
        <v>91</v>
      </c>
      <c r="N2" s="51"/>
      <c r="O2" s="57"/>
      <c r="P2" s="48" t="s">
        <v>117</v>
      </c>
      <c r="Q2" s="28"/>
      <c r="R2" s="51" t="s">
        <v>11</v>
      </c>
      <c r="S2" s="68" t="e">
        <f>#REF!</f>
        <v>#REF!</v>
      </c>
      <c r="T2" s="1" t="s">
        <v>4</v>
      </c>
      <c r="U2" s="85" t="s">
        <v>92</v>
      </c>
      <c r="V2" s="83">
        <v>43.5</v>
      </c>
      <c r="W2" s="83">
        <v>30</v>
      </c>
      <c r="X2" s="83">
        <v>42</v>
      </c>
      <c r="Y2" s="64">
        <v>17.5</v>
      </c>
      <c r="Z2" s="64">
        <v>8.5</v>
      </c>
      <c r="AA2" s="64">
        <v>22.5</v>
      </c>
      <c r="AB2" s="61">
        <v>10</v>
      </c>
      <c r="AC2" s="65">
        <v>2</v>
      </c>
      <c r="AD2" s="43">
        <f t="shared" ref="AD2:AD21" si="0">IF(Y2="","",Y2*Z2*AA2/1000000)</f>
        <v>3.0000000000000001E-3</v>
      </c>
      <c r="AE2" s="35">
        <v>63</v>
      </c>
      <c r="AF2" s="31">
        <f t="shared" ref="AF2:AF21" si="1">IF(AC2="","",AE2/AD2*AC2)</f>
        <v>42000</v>
      </c>
      <c r="AG2" s="36">
        <v>2250</v>
      </c>
      <c r="AH2" s="32">
        <f t="shared" ref="AH2:AH21" si="2">IF(ISERROR(AG2/AF2),"",AG2/AF2)</f>
        <v>0.05</v>
      </c>
      <c r="AI2" s="69" t="s">
        <v>48</v>
      </c>
      <c r="AJ2" s="70">
        <v>1.7999999999999999E-2</v>
      </c>
      <c r="AK2" s="37">
        <f t="shared" ref="AK2:AK21" si="3">AJ2+20%</f>
        <v>0.218</v>
      </c>
      <c r="AL2" s="32" t="str">
        <f t="shared" ref="AL2:AL20" si="4">IF(ISERROR(S2*AK2),"",S2*AK2)</f>
        <v/>
      </c>
      <c r="AM2" s="32" t="str">
        <f t="shared" ref="AM2:AM20" si="5">IF(ISERROR(S2+AH2+AL2),"",S2+AH2+AL2)</f>
        <v/>
      </c>
      <c r="AN2" s="33">
        <v>0</v>
      </c>
      <c r="AO2" s="32">
        <f t="shared" ref="AO2:AO20" si="6">IF(ISERROR(AX2*AN2),"",AX2*AN2)</f>
        <v>0</v>
      </c>
      <c r="AP2" s="29">
        <v>0.05</v>
      </c>
      <c r="AQ2" s="32">
        <f t="shared" ref="AQ2:AQ20" si="7">IF(ISERROR(AX2*AP2),"",AX2*AP2)</f>
        <v>0.24</v>
      </c>
      <c r="AR2" s="29">
        <v>0</v>
      </c>
      <c r="AS2" s="29">
        <v>0</v>
      </c>
      <c r="AT2" s="29">
        <v>0</v>
      </c>
      <c r="AU2" s="32">
        <f t="shared" ref="AU2:AU20" si="8">IF(ISERROR(AO2+AQ2+AT2),"",AO2+AQ2+AT2)</f>
        <v>0.24</v>
      </c>
      <c r="AV2" s="32" t="str">
        <f t="shared" ref="AV2:AV20" si="9">IF(ISERROR(AM2+AU2),"",AM2+AU2)</f>
        <v/>
      </c>
      <c r="AW2" s="34" t="str">
        <f t="shared" ref="AW2:AW20" si="10">IF(ISERROR((AX2-AV2)/AX2),"",(AX2-AV2)/AX2)</f>
        <v/>
      </c>
      <c r="AX2" s="77">
        <v>4.75</v>
      </c>
      <c r="AY2" s="28"/>
      <c r="AZ2" s="34" t="str">
        <f t="shared" ref="AZ2:AZ21" si="11">IF(ISERROR((AY2-AX2)/AY2),"",(AY2-AX2)/AY2)</f>
        <v/>
      </c>
      <c r="BA2" s="8"/>
      <c r="BB2" s="51">
        <v>1000</v>
      </c>
      <c r="BC2" s="32" t="str">
        <f t="shared" ref="BC2:BC21" si="12">IF(ISERROR(AV2*BB2),"",AV2*BB2)</f>
        <v/>
      </c>
      <c r="BD2" s="32">
        <f t="shared" ref="BD2:BD21" si="13">IF(ISERROR(AX2*BB2),"",AX2*BB2)</f>
        <v>4750</v>
      </c>
      <c r="BE2" s="32">
        <f t="shared" ref="BE2:BE21" si="14">IF(ISERROR(AY2*BB2),"",AY2*BB2)</f>
        <v>0</v>
      </c>
      <c r="BF2" s="30">
        <v>27.41</v>
      </c>
      <c r="BG2" s="28"/>
      <c r="BH2" s="87"/>
      <c r="BI2" s="52" t="s">
        <v>10</v>
      </c>
      <c r="BJ2" s="51" t="s">
        <v>3</v>
      </c>
      <c r="BK2" s="51" t="s">
        <v>93</v>
      </c>
    </row>
    <row r="3" spans="1:63" ht="22" customHeight="1" x14ac:dyDescent="0.35">
      <c r="A3" s="27"/>
      <c r="B3" s="86"/>
      <c r="C3" s="28"/>
      <c r="D3" s="79" t="s">
        <v>88</v>
      </c>
      <c r="E3" s="74" t="s">
        <v>7</v>
      </c>
      <c r="F3" s="52" t="s">
        <v>144</v>
      </c>
      <c r="G3" s="82" t="s">
        <v>113</v>
      </c>
      <c r="H3" s="52" t="s">
        <v>76</v>
      </c>
      <c r="I3" s="52" t="s">
        <v>76</v>
      </c>
      <c r="J3" s="78" t="s">
        <v>89</v>
      </c>
      <c r="K3" s="78" t="s">
        <v>89</v>
      </c>
      <c r="L3" s="53" t="s">
        <v>67</v>
      </c>
      <c r="M3" s="82" t="s">
        <v>91</v>
      </c>
      <c r="N3" s="52"/>
      <c r="O3" s="54"/>
      <c r="P3" s="48" t="s">
        <v>118</v>
      </c>
      <c r="Q3" s="28"/>
      <c r="R3" s="51" t="s">
        <v>11</v>
      </c>
      <c r="S3" s="68" t="e">
        <f>#REF!</f>
        <v>#REF!</v>
      </c>
      <c r="T3" s="1" t="s">
        <v>4</v>
      </c>
      <c r="U3" s="85"/>
      <c r="V3" s="83"/>
      <c r="W3" s="83"/>
      <c r="X3" s="83"/>
      <c r="Y3" s="62">
        <v>12</v>
      </c>
      <c r="Z3" s="62">
        <v>7</v>
      </c>
      <c r="AA3" s="62">
        <v>13.5</v>
      </c>
      <c r="AB3" s="61">
        <v>10</v>
      </c>
      <c r="AC3" s="63">
        <v>1</v>
      </c>
      <c r="AD3" s="43">
        <f t="shared" si="0"/>
        <v>1E-3</v>
      </c>
      <c r="AE3" s="35">
        <v>63</v>
      </c>
      <c r="AF3" s="31">
        <f t="shared" si="1"/>
        <v>63000</v>
      </c>
      <c r="AG3" s="36">
        <v>2250</v>
      </c>
      <c r="AH3" s="32">
        <f t="shared" si="2"/>
        <v>0.04</v>
      </c>
      <c r="AI3" s="75" t="s">
        <v>110</v>
      </c>
      <c r="AJ3" s="76">
        <v>3.4000000000000002E-2</v>
      </c>
      <c r="AK3" s="37">
        <f t="shared" si="3"/>
        <v>0.23400000000000001</v>
      </c>
      <c r="AL3" s="32" t="str">
        <f t="shared" si="4"/>
        <v/>
      </c>
      <c r="AM3" s="32" t="str">
        <f t="shared" si="5"/>
        <v/>
      </c>
      <c r="AN3" s="33">
        <v>0</v>
      </c>
      <c r="AO3" s="32">
        <f t="shared" si="6"/>
        <v>0</v>
      </c>
      <c r="AP3" s="29">
        <v>0.05</v>
      </c>
      <c r="AQ3" s="32">
        <f t="shared" si="7"/>
        <v>0.16</v>
      </c>
      <c r="AR3" s="29">
        <v>0</v>
      </c>
      <c r="AS3" s="29">
        <v>0</v>
      </c>
      <c r="AT3" s="29">
        <v>0</v>
      </c>
      <c r="AU3" s="32">
        <f t="shared" si="8"/>
        <v>0.16</v>
      </c>
      <c r="AV3" s="32" t="str">
        <f t="shared" si="9"/>
        <v/>
      </c>
      <c r="AW3" s="34" t="str">
        <f t="shared" si="10"/>
        <v/>
      </c>
      <c r="AX3" s="72">
        <v>3.15</v>
      </c>
      <c r="AY3" s="28"/>
      <c r="AZ3" s="34" t="str">
        <f t="shared" si="11"/>
        <v/>
      </c>
      <c r="BA3" s="8"/>
      <c r="BB3" s="52">
        <v>500</v>
      </c>
      <c r="BC3" s="32" t="str">
        <f t="shared" si="12"/>
        <v/>
      </c>
      <c r="BD3" s="32">
        <f t="shared" si="13"/>
        <v>1575</v>
      </c>
      <c r="BE3" s="32">
        <f t="shared" si="14"/>
        <v>0</v>
      </c>
      <c r="BF3" s="30" t="str">
        <f t="shared" ref="BF3:BF19" si="15">IF(V3="","",V3*W3*X3/1000000/AC3*BB3)</f>
        <v/>
      </c>
      <c r="BG3" s="28"/>
      <c r="BH3" s="87"/>
      <c r="BI3" s="52" t="s">
        <v>10</v>
      </c>
      <c r="BJ3" s="51" t="s">
        <v>3</v>
      </c>
      <c r="BK3" s="51" t="s">
        <v>93</v>
      </c>
    </row>
    <row r="4" spans="1:63" ht="22" customHeight="1" x14ac:dyDescent="0.35">
      <c r="A4" s="27"/>
      <c r="B4" s="86"/>
      <c r="C4" s="28"/>
      <c r="D4" s="79" t="s">
        <v>88</v>
      </c>
      <c r="E4" s="74" t="s">
        <v>7</v>
      </c>
      <c r="F4" s="52" t="s">
        <v>144</v>
      </c>
      <c r="G4" s="82" t="s">
        <v>113</v>
      </c>
      <c r="H4" s="52" t="s">
        <v>77</v>
      </c>
      <c r="I4" s="52" t="s">
        <v>77</v>
      </c>
      <c r="J4" s="78" t="s">
        <v>89</v>
      </c>
      <c r="K4" s="78" t="s">
        <v>89</v>
      </c>
      <c r="L4" s="53" t="s">
        <v>68</v>
      </c>
      <c r="M4" s="82" t="s">
        <v>91</v>
      </c>
      <c r="N4" s="52"/>
      <c r="O4" s="54"/>
      <c r="P4" s="48" t="s">
        <v>119</v>
      </c>
      <c r="Q4" s="28"/>
      <c r="R4" s="51" t="s">
        <v>11</v>
      </c>
      <c r="S4" s="68" t="e">
        <f>#REF!</f>
        <v>#REF!</v>
      </c>
      <c r="T4" s="1" t="s">
        <v>4</v>
      </c>
      <c r="U4" s="85"/>
      <c r="V4" s="83"/>
      <c r="W4" s="83"/>
      <c r="X4" s="83"/>
      <c r="Y4" s="62">
        <v>8.5</v>
      </c>
      <c r="Z4" s="62">
        <v>8.5</v>
      </c>
      <c r="AA4" s="62">
        <v>13.5</v>
      </c>
      <c r="AB4" s="61">
        <v>10</v>
      </c>
      <c r="AC4" s="63">
        <v>1</v>
      </c>
      <c r="AD4" s="43">
        <f t="shared" si="0"/>
        <v>1E-3</v>
      </c>
      <c r="AE4" s="35">
        <v>63</v>
      </c>
      <c r="AF4" s="31">
        <f t="shared" si="1"/>
        <v>63000</v>
      </c>
      <c r="AG4" s="36">
        <v>2250</v>
      </c>
      <c r="AH4" s="32">
        <f t="shared" si="2"/>
        <v>0.04</v>
      </c>
      <c r="AI4" s="75" t="s">
        <v>110</v>
      </c>
      <c r="AJ4" s="76">
        <v>3.4000000000000002E-2</v>
      </c>
      <c r="AK4" s="37">
        <f t="shared" si="3"/>
        <v>0.23400000000000001</v>
      </c>
      <c r="AL4" s="32" t="str">
        <f t="shared" si="4"/>
        <v/>
      </c>
      <c r="AM4" s="32" t="str">
        <f t="shared" si="5"/>
        <v/>
      </c>
      <c r="AN4" s="33">
        <v>0</v>
      </c>
      <c r="AO4" s="32">
        <f t="shared" si="6"/>
        <v>0</v>
      </c>
      <c r="AP4" s="29">
        <v>0.05</v>
      </c>
      <c r="AQ4" s="32">
        <f t="shared" si="7"/>
        <v>0.15</v>
      </c>
      <c r="AR4" s="29">
        <v>0</v>
      </c>
      <c r="AS4" s="29">
        <v>0</v>
      </c>
      <c r="AT4" s="29">
        <v>0</v>
      </c>
      <c r="AU4" s="32">
        <f t="shared" si="8"/>
        <v>0.15</v>
      </c>
      <c r="AV4" s="32" t="str">
        <f t="shared" si="9"/>
        <v/>
      </c>
      <c r="AW4" s="34" t="str">
        <f t="shared" si="10"/>
        <v/>
      </c>
      <c r="AX4" s="72">
        <v>2.95</v>
      </c>
      <c r="AY4" s="28"/>
      <c r="AZ4" s="34" t="str">
        <f t="shared" si="11"/>
        <v/>
      </c>
      <c r="BA4" s="8"/>
      <c r="BB4" s="52">
        <v>500</v>
      </c>
      <c r="BC4" s="32" t="str">
        <f t="shared" si="12"/>
        <v/>
      </c>
      <c r="BD4" s="32">
        <f t="shared" si="13"/>
        <v>1475</v>
      </c>
      <c r="BE4" s="32">
        <f t="shared" si="14"/>
        <v>0</v>
      </c>
      <c r="BF4" s="30" t="str">
        <f t="shared" si="15"/>
        <v/>
      </c>
      <c r="BG4" s="28"/>
      <c r="BH4" s="87"/>
      <c r="BI4" s="52" t="s">
        <v>10</v>
      </c>
      <c r="BJ4" s="51" t="s">
        <v>3</v>
      </c>
      <c r="BK4" s="51" t="s">
        <v>93</v>
      </c>
    </row>
    <row r="5" spans="1:63" ht="22" customHeight="1" x14ac:dyDescent="0.35">
      <c r="A5" s="27"/>
      <c r="B5" s="86"/>
      <c r="C5" s="28"/>
      <c r="D5" s="79" t="s">
        <v>88</v>
      </c>
      <c r="E5" s="74" t="s">
        <v>7</v>
      </c>
      <c r="F5" s="52" t="s">
        <v>144</v>
      </c>
      <c r="G5" s="82" t="s">
        <v>113</v>
      </c>
      <c r="H5" s="52" t="s">
        <v>78</v>
      </c>
      <c r="I5" s="52" t="s">
        <v>78</v>
      </c>
      <c r="J5" s="78" t="s">
        <v>89</v>
      </c>
      <c r="K5" s="78" t="s">
        <v>89</v>
      </c>
      <c r="L5" s="53" t="s">
        <v>69</v>
      </c>
      <c r="M5" s="82" t="s">
        <v>91</v>
      </c>
      <c r="N5" s="52"/>
      <c r="O5" s="54"/>
      <c r="P5" s="48" t="s">
        <v>120</v>
      </c>
      <c r="Q5" s="28"/>
      <c r="R5" s="51" t="s">
        <v>11</v>
      </c>
      <c r="S5" s="68" t="e">
        <f>#REF!</f>
        <v>#REF!</v>
      </c>
      <c r="T5" s="1" t="s">
        <v>4</v>
      </c>
      <c r="U5" s="85"/>
      <c r="V5" s="83"/>
      <c r="W5" s="83"/>
      <c r="X5" s="83"/>
      <c r="Y5" s="62">
        <v>11</v>
      </c>
      <c r="Z5" s="62">
        <v>3.5</v>
      </c>
      <c r="AA5" s="62">
        <v>16</v>
      </c>
      <c r="AB5" s="61">
        <v>10</v>
      </c>
      <c r="AC5" s="63">
        <v>1</v>
      </c>
      <c r="AD5" s="43">
        <f t="shared" si="0"/>
        <v>1E-3</v>
      </c>
      <c r="AE5" s="35">
        <v>63</v>
      </c>
      <c r="AF5" s="31">
        <f t="shared" si="1"/>
        <v>63000</v>
      </c>
      <c r="AG5" s="36">
        <v>2250</v>
      </c>
      <c r="AH5" s="32">
        <f t="shared" si="2"/>
        <v>0.04</v>
      </c>
      <c r="AI5" s="75" t="s">
        <v>110</v>
      </c>
      <c r="AJ5" s="76">
        <v>3.4000000000000002E-2</v>
      </c>
      <c r="AK5" s="37">
        <f t="shared" si="3"/>
        <v>0.23400000000000001</v>
      </c>
      <c r="AL5" s="32" t="str">
        <f t="shared" si="4"/>
        <v/>
      </c>
      <c r="AM5" s="32" t="str">
        <f t="shared" si="5"/>
        <v/>
      </c>
      <c r="AN5" s="33">
        <v>0</v>
      </c>
      <c r="AO5" s="32">
        <f t="shared" si="6"/>
        <v>0</v>
      </c>
      <c r="AP5" s="29">
        <v>0.05</v>
      </c>
      <c r="AQ5" s="32">
        <f t="shared" si="7"/>
        <v>0.15</v>
      </c>
      <c r="AR5" s="29">
        <v>0</v>
      </c>
      <c r="AS5" s="29">
        <v>0</v>
      </c>
      <c r="AT5" s="29">
        <v>0</v>
      </c>
      <c r="AU5" s="32">
        <f t="shared" si="8"/>
        <v>0.15</v>
      </c>
      <c r="AV5" s="32" t="str">
        <f t="shared" si="9"/>
        <v/>
      </c>
      <c r="AW5" s="34" t="str">
        <f t="shared" si="10"/>
        <v/>
      </c>
      <c r="AX5" s="72">
        <v>2.95</v>
      </c>
      <c r="AY5" s="28"/>
      <c r="AZ5" s="34" t="str">
        <f t="shared" si="11"/>
        <v/>
      </c>
      <c r="BA5" s="8"/>
      <c r="BB5" s="52">
        <v>500</v>
      </c>
      <c r="BC5" s="32" t="str">
        <f t="shared" si="12"/>
        <v/>
      </c>
      <c r="BD5" s="32">
        <f t="shared" si="13"/>
        <v>1475</v>
      </c>
      <c r="BE5" s="32">
        <f t="shared" si="14"/>
        <v>0</v>
      </c>
      <c r="BF5" s="30" t="str">
        <f t="shared" si="15"/>
        <v/>
      </c>
      <c r="BG5" s="28"/>
      <c r="BH5" s="87"/>
      <c r="BI5" s="52" t="s">
        <v>10</v>
      </c>
      <c r="BJ5" s="51" t="s">
        <v>3</v>
      </c>
      <c r="BK5" s="51" t="s">
        <v>93</v>
      </c>
    </row>
    <row r="6" spans="1:63" ht="22" customHeight="1" x14ac:dyDescent="0.35">
      <c r="A6" s="27"/>
      <c r="B6" s="86"/>
      <c r="C6" s="28"/>
      <c r="D6" s="79" t="s">
        <v>88</v>
      </c>
      <c r="E6" s="74" t="s">
        <v>7</v>
      </c>
      <c r="F6" s="52" t="s">
        <v>144</v>
      </c>
      <c r="G6" s="82" t="s">
        <v>113</v>
      </c>
      <c r="H6" s="52" t="s">
        <v>80</v>
      </c>
      <c r="I6" s="52" t="s">
        <v>80</v>
      </c>
      <c r="J6" s="78" t="s">
        <v>89</v>
      </c>
      <c r="K6" s="78" t="s">
        <v>89</v>
      </c>
      <c r="L6" s="53" t="s">
        <v>81</v>
      </c>
      <c r="M6" s="82" t="s">
        <v>91</v>
      </c>
      <c r="N6" s="52"/>
      <c r="O6" s="54"/>
      <c r="P6" s="48" t="s">
        <v>121</v>
      </c>
      <c r="Q6" s="28"/>
      <c r="R6" s="51" t="s">
        <v>11</v>
      </c>
      <c r="S6" s="68" t="e">
        <f>#REF!</f>
        <v>#REF!</v>
      </c>
      <c r="T6" s="1" t="s">
        <v>4</v>
      </c>
      <c r="U6" s="85"/>
      <c r="V6" s="83"/>
      <c r="W6" s="83"/>
      <c r="X6" s="83"/>
      <c r="Y6" s="62">
        <v>15</v>
      </c>
      <c r="Z6" s="62">
        <v>3.5</v>
      </c>
      <c r="AA6" s="62">
        <v>27.5</v>
      </c>
      <c r="AB6" s="61">
        <v>10</v>
      </c>
      <c r="AC6" s="63">
        <v>1</v>
      </c>
      <c r="AD6" s="43">
        <f t="shared" si="0"/>
        <v>1E-3</v>
      </c>
      <c r="AE6" s="35">
        <v>63</v>
      </c>
      <c r="AF6" s="31">
        <f t="shared" si="1"/>
        <v>63000</v>
      </c>
      <c r="AG6" s="36">
        <v>2250</v>
      </c>
      <c r="AH6" s="32">
        <f t="shared" si="2"/>
        <v>0.04</v>
      </c>
      <c r="AI6" s="75" t="s">
        <v>110</v>
      </c>
      <c r="AJ6" s="76">
        <v>3.4000000000000002E-2</v>
      </c>
      <c r="AK6" s="37">
        <f t="shared" si="3"/>
        <v>0.23400000000000001</v>
      </c>
      <c r="AL6" s="32" t="str">
        <f t="shared" si="4"/>
        <v/>
      </c>
      <c r="AM6" s="32" t="str">
        <f t="shared" si="5"/>
        <v/>
      </c>
      <c r="AN6" s="33">
        <v>0</v>
      </c>
      <c r="AO6" s="32">
        <f t="shared" si="6"/>
        <v>0</v>
      </c>
      <c r="AP6" s="29">
        <v>0.05</v>
      </c>
      <c r="AQ6" s="32">
        <f t="shared" si="7"/>
        <v>0.26</v>
      </c>
      <c r="AR6" s="29">
        <v>0</v>
      </c>
      <c r="AS6" s="29">
        <v>0</v>
      </c>
      <c r="AT6" s="29">
        <v>0</v>
      </c>
      <c r="AU6" s="32">
        <f t="shared" si="8"/>
        <v>0.26</v>
      </c>
      <c r="AV6" s="32" t="str">
        <f t="shared" si="9"/>
        <v/>
      </c>
      <c r="AW6" s="34" t="str">
        <f t="shared" si="10"/>
        <v/>
      </c>
      <c r="AX6" s="72">
        <v>5.25</v>
      </c>
      <c r="AY6" s="28"/>
      <c r="AZ6" s="34" t="str">
        <f t="shared" si="11"/>
        <v/>
      </c>
      <c r="BA6" s="8"/>
      <c r="BB6" s="52">
        <v>500</v>
      </c>
      <c r="BC6" s="32" t="str">
        <f t="shared" si="12"/>
        <v/>
      </c>
      <c r="BD6" s="32">
        <f t="shared" si="13"/>
        <v>2625</v>
      </c>
      <c r="BE6" s="32">
        <f t="shared" si="14"/>
        <v>0</v>
      </c>
      <c r="BF6" s="30" t="str">
        <f t="shared" si="15"/>
        <v/>
      </c>
      <c r="BG6" s="28"/>
      <c r="BH6" s="87"/>
      <c r="BI6" s="52" t="s">
        <v>10</v>
      </c>
      <c r="BJ6" s="51" t="s">
        <v>3</v>
      </c>
      <c r="BK6" s="51" t="s">
        <v>93</v>
      </c>
    </row>
    <row r="7" spans="1:63" ht="22" customHeight="1" x14ac:dyDescent="0.35">
      <c r="A7" s="27"/>
      <c r="B7" s="86"/>
      <c r="C7" s="28"/>
      <c r="D7" s="79" t="s">
        <v>88</v>
      </c>
      <c r="E7" s="74" t="s">
        <v>7</v>
      </c>
      <c r="F7" s="52" t="s">
        <v>144</v>
      </c>
      <c r="G7" s="82" t="s">
        <v>113</v>
      </c>
      <c r="H7" s="55" t="s">
        <v>94</v>
      </c>
      <c r="I7" s="52" t="s">
        <v>94</v>
      </c>
      <c r="J7" s="78" t="s">
        <v>89</v>
      </c>
      <c r="K7" s="78" t="s">
        <v>89</v>
      </c>
      <c r="L7" s="53" t="s">
        <v>70</v>
      </c>
      <c r="M7" s="82" t="s">
        <v>91</v>
      </c>
      <c r="N7" s="52"/>
      <c r="O7" s="54"/>
      <c r="P7" s="48" t="s">
        <v>122</v>
      </c>
      <c r="Q7" s="28"/>
      <c r="R7" s="51" t="s">
        <v>11</v>
      </c>
      <c r="S7" s="68" t="e">
        <f>#REF!</f>
        <v>#REF!</v>
      </c>
      <c r="T7" s="1" t="s">
        <v>4</v>
      </c>
      <c r="U7" s="85"/>
      <c r="V7" s="83"/>
      <c r="W7" s="83"/>
      <c r="X7" s="83"/>
      <c r="Y7" s="62">
        <v>16</v>
      </c>
      <c r="Z7" s="62">
        <v>9</v>
      </c>
      <c r="AA7" s="62">
        <v>12</v>
      </c>
      <c r="AB7" s="61">
        <v>10</v>
      </c>
      <c r="AC7" s="63">
        <v>1</v>
      </c>
      <c r="AD7" s="43">
        <f t="shared" si="0"/>
        <v>2E-3</v>
      </c>
      <c r="AE7" s="35">
        <v>63</v>
      </c>
      <c r="AF7" s="31">
        <f t="shared" si="1"/>
        <v>31500</v>
      </c>
      <c r="AG7" s="36">
        <v>2250</v>
      </c>
      <c r="AH7" s="32">
        <f t="shared" si="2"/>
        <v>7.0000000000000007E-2</v>
      </c>
      <c r="AI7" s="75" t="s">
        <v>110</v>
      </c>
      <c r="AJ7" s="76">
        <v>3.4000000000000002E-2</v>
      </c>
      <c r="AK7" s="37">
        <f t="shared" si="3"/>
        <v>0.23400000000000001</v>
      </c>
      <c r="AL7" s="32" t="str">
        <f t="shared" si="4"/>
        <v/>
      </c>
      <c r="AM7" s="32" t="str">
        <f t="shared" si="5"/>
        <v/>
      </c>
      <c r="AN7" s="33">
        <v>0</v>
      </c>
      <c r="AO7" s="32">
        <f t="shared" si="6"/>
        <v>0</v>
      </c>
      <c r="AP7" s="29">
        <v>0.05</v>
      </c>
      <c r="AQ7" s="32">
        <f t="shared" si="7"/>
        <v>0.23</v>
      </c>
      <c r="AR7" s="29">
        <v>0</v>
      </c>
      <c r="AS7" s="29">
        <v>0</v>
      </c>
      <c r="AT7" s="29">
        <v>0</v>
      </c>
      <c r="AU7" s="32">
        <f t="shared" si="8"/>
        <v>0.23</v>
      </c>
      <c r="AV7" s="32" t="str">
        <f t="shared" si="9"/>
        <v/>
      </c>
      <c r="AW7" s="34" t="str">
        <f t="shared" si="10"/>
        <v/>
      </c>
      <c r="AX7" s="72">
        <v>4.5</v>
      </c>
      <c r="AY7" s="28"/>
      <c r="AZ7" s="34" t="str">
        <f t="shared" si="11"/>
        <v/>
      </c>
      <c r="BA7" s="8"/>
      <c r="BB7" s="52">
        <v>500</v>
      </c>
      <c r="BC7" s="32" t="str">
        <f t="shared" si="12"/>
        <v/>
      </c>
      <c r="BD7" s="32">
        <f t="shared" si="13"/>
        <v>2250</v>
      </c>
      <c r="BE7" s="32">
        <f t="shared" si="14"/>
        <v>0</v>
      </c>
      <c r="BF7" s="30" t="str">
        <f t="shared" si="15"/>
        <v/>
      </c>
      <c r="BG7" s="28"/>
      <c r="BH7" s="87"/>
      <c r="BI7" s="52" t="s">
        <v>10</v>
      </c>
      <c r="BJ7" s="51" t="s">
        <v>3</v>
      </c>
      <c r="BK7" s="51" t="s">
        <v>93</v>
      </c>
    </row>
    <row r="8" spans="1:63" ht="22" customHeight="1" x14ac:dyDescent="0.35">
      <c r="A8" s="27"/>
      <c r="B8" s="86"/>
      <c r="C8" s="28"/>
      <c r="D8" s="79" t="s">
        <v>88</v>
      </c>
      <c r="E8" s="74" t="s">
        <v>7</v>
      </c>
      <c r="F8" s="52" t="s">
        <v>144</v>
      </c>
      <c r="G8" s="82" t="s">
        <v>113</v>
      </c>
      <c r="H8" s="49" t="s">
        <v>79</v>
      </c>
      <c r="I8" s="52" t="s">
        <v>79</v>
      </c>
      <c r="J8" s="78" t="s">
        <v>89</v>
      </c>
      <c r="K8" s="78" t="s">
        <v>89</v>
      </c>
      <c r="L8" s="53" t="s">
        <v>95</v>
      </c>
      <c r="M8" s="82" t="s">
        <v>91</v>
      </c>
      <c r="N8" s="52"/>
      <c r="O8" s="54"/>
      <c r="P8" s="48" t="s">
        <v>123</v>
      </c>
      <c r="Q8" s="28"/>
      <c r="R8" s="51" t="s">
        <v>11</v>
      </c>
      <c r="S8" s="68" t="e">
        <f>#REF!</f>
        <v>#REF!</v>
      </c>
      <c r="T8" s="1" t="s">
        <v>4</v>
      </c>
      <c r="U8" s="85"/>
      <c r="V8" s="83"/>
      <c r="W8" s="83"/>
      <c r="X8" s="83"/>
      <c r="Y8" s="62">
        <v>11</v>
      </c>
      <c r="Z8" s="62">
        <v>11</v>
      </c>
      <c r="AA8" s="62">
        <v>12.5</v>
      </c>
      <c r="AB8" s="61">
        <v>10</v>
      </c>
      <c r="AC8" s="63">
        <v>1</v>
      </c>
      <c r="AD8" s="43">
        <f t="shared" si="0"/>
        <v>2E-3</v>
      </c>
      <c r="AE8" s="35">
        <v>63</v>
      </c>
      <c r="AF8" s="31">
        <f t="shared" si="1"/>
        <v>31500</v>
      </c>
      <c r="AG8" s="36">
        <v>2250</v>
      </c>
      <c r="AH8" s="32">
        <f t="shared" si="2"/>
        <v>7.0000000000000007E-2</v>
      </c>
      <c r="AI8" s="75" t="s">
        <v>110</v>
      </c>
      <c r="AJ8" s="76">
        <v>3.4000000000000002E-2</v>
      </c>
      <c r="AK8" s="37">
        <f t="shared" si="3"/>
        <v>0.23400000000000001</v>
      </c>
      <c r="AL8" s="32" t="str">
        <f t="shared" si="4"/>
        <v/>
      </c>
      <c r="AM8" s="32" t="str">
        <f t="shared" si="5"/>
        <v/>
      </c>
      <c r="AN8" s="33">
        <v>0</v>
      </c>
      <c r="AO8" s="32">
        <f t="shared" si="6"/>
        <v>0</v>
      </c>
      <c r="AP8" s="29">
        <v>0.05</v>
      </c>
      <c r="AQ8" s="32">
        <f t="shared" si="7"/>
        <v>0.24</v>
      </c>
      <c r="AR8" s="29">
        <v>0</v>
      </c>
      <c r="AS8" s="29">
        <v>0</v>
      </c>
      <c r="AT8" s="29">
        <v>0</v>
      </c>
      <c r="AU8" s="32">
        <f t="shared" si="8"/>
        <v>0.24</v>
      </c>
      <c r="AV8" s="32" t="str">
        <f t="shared" si="9"/>
        <v/>
      </c>
      <c r="AW8" s="34" t="str">
        <f t="shared" si="10"/>
        <v/>
      </c>
      <c r="AX8" s="72">
        <v>4.75</v>
      </c>
      <c r="AY8" s="28"/>
      <c r="AZ8" s="34" t="str">
        <f t="shared" si="11"/>
        <v/>
      </c>
      <c r="BA8" s="8"/>
      <c r="BB8" s="52">
        <v>500</v>
      </c>
      <c r="BC8" s="32" t="str">
        <f t="shared" si="12"/>
        <v/>
      </c>
      <c r="BD8" s="32">
        <f t="shared" si="13"/>
        <v>2375</v>
      </c>
      <c r="BE8" s="32">
        <f t="shared" si="14"/>
        <v>0</v>
      </c>
      <c r="BF8" s="30" t="str">
        <f t="shared" si="15"/>
        <v/>
      </c>
      <c r="BG8" s="28"/>
      <c r="BH8" s="87"/>
      <c r="BI8" s="52" t="s">
        <v>10</v>
      </c>
      <c r="BJ8" s="51" t="s">
        <v>3</v>
      </c>
      <c r="BK8" s="51" t="s">
        <v>93</v>
      </c>
    </row>
    <row r="9" spans="1:63" ht="22" customHeight="1" x14ac:dyDescent="0.35">
      <c r="A9" s="27"/>
      <c r="B9" s="86"/>
      <c r="C9" s="28"/>
      <c r="D9" s="79" t="s">
        <v>88</v>
      </c>
      <c r="E9" s="74" t="s">
        <v>7</v>
      </c>
      <c r="F9" s="52" t="s">
        <v>144</v>
      </c>
      <c r="G9" s="82" t="s">
        <v>113</v>
      </c>
      <c r="H9" s="50" t="s">
        <v>85</v>
      </c>
      <c r="I9" s="52" t="s">
        <v>146</v>
      </c>
      <c r="J9" s="78" t="s">
        <v>89</v>
      </c>
      <c r="K9" s="78" t="s">
        <v>89</v>
      </c>
      <c r="L9" s="53" t="s">
        <v>96</v>
      </c>
      <c r="M9" s="82" t="s">
        <v>91</v>
      </c>
      <c r="N9" s="52"/>
      <c r="O9" s="54"/>
      <c r="P9" s="48" t="s">
        <v>124</v>
      </c>
      <c r="Q9" s="28"/>
      <c r="R9" s="51" t="s">
        <v>11</v>
      </c>
      <c r="S9" s="68" t="e">
        <f>#REF!</f>
        <v>#REF!</v>
      </c>
      <c r="T9" s="1" t="s">
        <v>4</v>
      </c>
      <c r="U9" s="85"/>
      <c r="V9" s="83"/>
      <c r="W9" s="83"/>
      <c r="X9" s="83"/>
      <c r="Y9" s="62">
        <v>11</v>
      </c>
      <c r="Z9" s="62">
        <v>11</v>
      </c>
      <c r="AA9" s="62">
        <v>40</v>
      </c>
      <c r="AB9" s="61">
        <v>10</v>
      </c>
      <c r="AC9" s="63">
        <v>1</v>
      </c>
      <c r="AD9" s="43">
        <f t="shared" si="0"/>
        <v>5.0000000000000001E-3</v>
      </c>
      <c r="AE9" s="35">
        <v>63</v>
      </c>
      <c r="AF9" s="31">
        <f t="shared" si="1"/>
        <v>12600</v>
      </c>
      <c r="AG9" s="36">
        <v>2250</v>
      </c>
      <c r="AH9" s="32">
        <f t="shared" si="2"/>
        <v>0.18</v>
      </c>
      <c r="AI9" s="75" t="s">
        <v>110</v>
      </c>
      <c r="AJ9" s="76">
        <v>3.4000000000000002E-2</v>
      </c>
      <c r="AK9" s="37">
        <f t="shared" si="3"/>
        <v>0.23400000000000001</v>
      </c>
      <c r="AL9" s="32" t="str">
        <f t="shared" si="4"/>
        <v/>
      </c>
      <c r="AM9" s="32" t="str">
        <f t="shared" si="5"/>
        <v/>
      </c>
      <c r="AN9" s="33">
        <v>0</v>
      </c>
      <c r="AO9" s="32">
        <f t="shared" si="6"/>
        <v>0</v>
      </c>
      <c r="AP9" s="29">
        <v>0.05</v>
      </c>
      <c r="AQ9" s="32">
        <f t="shared" si="7"/>
        <v>0.39</v>
      </c>
      <c r="AR9" s="29">
        <v>0</v>
      </c>
      <c r="AS9" s="29">
        <v>0</v>
      </c>
      <c r="AT9" s="29">
        <v>0</v>
      </c>
      <c r="AU9" s="32">
        <f t="shared" si="8"/>
        <v>0.39</v>
      </c>
      <c r="AV9" s="32" t="str">
        <f t="shared" si="9"/>
        <v/>
      </c>
      <c r="AW9" s="34" t="str">
        <f t="shared" si="10"/>
        <v/>
      </c>
      <c r="AX9" s="72">
        <v>7.75</v>
      </c>
      <c r="AY9" s="28"/>
      <c r="AZ9" s="34" t="str">
        <f t="shared" si="11"/>
        <v/>
      </c>
      <c r="BA9" s="8"/>
      <c r="BB9" s="52">
        <v>500</v>
      </c>
      <c r="BC9" s="32" t="str">
        <f t="shared" si="12"/>
        <v/>
      </c>
      <c r="BD9" s="32">
        <f t="shared" si="13"/>
        <v>3875</v>
      </c>
      <c r="BE9" s="32">
        <f t="shared" si="14"/>
        <v>0</v>
      </c>
      <c r="BF9" s="30" t="str">
        <f t="shared" si="15"/>
        <v/>
      </c>
      <c r="BG9" s="28"/>
      <c r="BH9" s="87"/>
      <c r="BI9" s="52" t="s">
        <v>10</v>
      </c>
      <c r="BJ9" s="51" t="s">
        <v>3</v>
      </c>
      <c r="BK9" s="51" t="s">
        <v>93</v>
      </c>
    </row>
    <row r="10" spans="1:63" ht="22" customHeight="1" x14ac:dyDescent="0.35">
      <c r="A10" s="27"/>
      <c r="B10" s="86"/>
      <c r="C10" s="28"/>
      <c r="D10" s="79" t="s">
        <v>88</v>
      </c>
      <c r="E10" s="74" t="s">
        <v>7</v>
      </c>
      <c r="F10" s="52" t="s">
        <v>144</v>
      </c>
      <c r="G10" s="82" t="s">
        <v>113</v>
      </c>
      <c r="H10" s="49" t="s">
        <v>82</v>
      </c>
      <c r="I10" s="52" t="s">
        <v>82</v>
      </c>
      <c r="J10" s="78" t="s">
        <v>89</v>
      </c>
      <c r="K10" s="78" t="s">
        <v>89</v>
      </c>
      <c r="L10" s="53" t="s">
        <v>97</v>
      </c>
      <c r="M10" s="82" t="s">
        <v>91</v>
      </c>
      <c r="N10" s="52"/>
      <c r="O10" s="54"/>
      <c r="P10" s="48" t="s">
        <v>125</v>
      </c>
      <c r="Q10" s="28"/>
      <c r="R10" s="51" t="s">
        <v>11</v>
      </c>
      <c r="S10" s="68" t="e">
        <f>#REF!</f>
        <v>#REF!</v>
      </c>
      <c r="T10" s="1" t="s">
        <v>4</v>
      </c>
      <c r="U10" s="85"/>
      <c r="V10" s="83"/>
      <c r="W10" s="83"/>
      <c r="X10" s="83"/>
      <c r="Y10" s="62">
        <v>15.5</v>
      </c>
      <c r="Z10" s="62">
        <v>15.5</v>
      </c>
      <c r="AA10" s="62">
        <v>17</v>
      </c>
      <c r="AB10" s="61">
        <v>10</v>
      </c>
      <c r="AC10" s="63">
        <v>1</v>
      </c>
      <c r="AD10" s="43">
        <f t="shared" si="0"/>
        <v>4.0000000000000001E-3</v>
      </c>
      <c r="AE10" s="35">
        <v>63</v>
      </c>
      <c r="AF10" s="31">
        <f t="shared" si="1"/>
        <v>15750</v>
      </c>
      <c r="AG10" s="36">
        <v>2250</v>
      </c>
      <c r="AH10" s="32">
        <f t="shared" si="2"/>
        <v>0.14000000000000001</v>
      </c>
      <c r="AI10" s="75" t="s">
        <v>110</v>
      </c>
      <c r="AJ10" s="76">
        <v>3.4000000000000002E-2</v>
      </c>
      <c r="AK10" s="37">
        <f t="shared" si="3"/>
        <v>0.23400000000000001</v>
      </c>
      <c r="AL10" s="32" t="str">
        <f t="shared" si="4"/>
        <v/>
      </c>
      <c r="AM10" s="32" t="str">
        <f t="shared" si="5"/>
        <v/>
      </c>
      <c r="AN10" s="33">
        <v>0</v>
      </c>
      <c r="AO10" s="32">
        <f t="shared" si="6"/>
        <v>0</v>
      </c>
      <c r="AP10" s="29">
        <v>0.05</v>
      </c>
      <c r="AQ10" s="32">
        <f t="shared" si="7"/>
        <v>0.4</v>
      </c>
      <c r="AR10" s="29">
        <v>0</v>
      </c>
      <c r="AS10" s="29">
        <v>0</v>
      </c>
      <c r="AT10" s="29">
        <v>0</v>
      </c>
      <c r="AU10" s="32">
        <f t="shared" si="8"/>
        <v>0.4</v>
      </c>
      <c r="AV10" s="32" t="str">
        <f t="shared" si="9"/>
        <v/>
      </c>
      <c r="AW10" s="34" t="str">
        <f t="shared" si="10"/>
        <v/>
      </c>
      <c r="AX10" s="72">
        <v>7.95</v>
      </c>
      <c r="AY10" s="28"/>
      <c r="AZ10" s="34" t="str">
        <f t="shared" si="11"/>
        <v/>
      </c>
      <c r="BA10" s="8"/>
      <c r="BB10" s="52">
        <v>500</v>
      </c>
      <c r="BC10" s="32" t="str">
        <f t="shared" si="12"/>
        <v/>
      </c>
      <c r="BD10" s="32">
        <f t="shared" si="13"/>
        <v>3975</v>
      </c>
      <c r="BE10" s="32">
        <f t="shared" si="14"/>
        <v>0</v>
      </c>
      <c r="BF10" s="30" t="str">
        <f t="shared" si="15"/>
        <v/>
      </c>
      <c r="BG10" s="28"/>
      <c r="BH10" s="87"/>
      <c r="BI10" s="52" t="s">
        <v>10</v>
      </c>
      <c r="BJ10" s="51" t="s">
        <v>3</v>
      </c>
      <c r="BK10" s="51" t="s">
        <v>93</v>
      </c>
    </row>
    <row r="11" spans="1:63" ht="22" customHeight="1" x14ac:dyDescent="0.35">
      <c r="A11" s="27"/>
      <c r="B11" s="86"/>
      <c r="C11" s="28"/>
      <c r="D11" s="79" t="s">
        <v>88</v>
      </c>
      <c r="E11" s="74" t="s">
        <v>7</v>
      </c>
      <c r="F11" s="52" t="s">
        <v>144</v>
      </c>
      <c r="G11" s="82" t="s">
        <v>113</v>
      </c>
      <c r="H11" s="52" t="s">
        <v>84</v>
      </c>
      <c r="I11" s="52" t="s">
        <v>84</v>
      </c>
      <c r="J11" s="78" t="s">
        <v>89</v>
      </c>
      <c r="K11" s="78" t="s">
        <v>89</v>
      </c>
      <c r="L11" s="53" t="s">
        <v>71</v>
      </c>
      <c r="M11" s="82" t="s">
        <v>91</v>
      </c>
      <c r="N11" s="52"/>
      <c r="O11" s="54"/>
      <c r="P11" s="48" t="s">
        <v>126</v>
      </c>
      <c r="Q11" s="28"/>
      <c r="R11" s="51" t="s">
        <v>11</v>
      </c>
      <c r="S11" s="68" t="e">
        <f>#REF!</f>
        <v>#REF!</v>
      </c>
      <c r="T11" s="1" t="s">
        <v>4</v>
      </c>
      <c r="U11" s="85"/>
      <c r="V11" s="83"/>
      <c r="W11" s="83"/>
      <c r="X11" s="83"/>
      <c r="Y11" s="62">
        <v>21.5</v>
      </c>
      <c r="Z11" s="62">
        <v>21.5</v>
      </c>
      <c r="AA11" s="62">
        <v>27.5</v>
      </c>
      <c r="AB11" s="61">
        <v>10</v>
      </c>
      <c r="AC11" s="63">
        <v>1</v>
      </c>
      <c r="AD11" s="43">
        <f t="shared" si="0"/>
        <v>1.2999999999999999E-2</v>
      </c>
      <c r="AE11" s="35">
        <v>63</v>
      </c>
      <c r="AF11" s="31">
        <f t="shared" si="1"/>
        <v>4846</v>
      </c>
      <c r="AG11" s="36">
        <v>2250</v>
      </c>
      <c r="AH11" s="32">
        <f t="shared" si="2"/>
        <v>0.46</v>
      </c>
      <c r="AI11" s="75" t="s">
        <v>110</v>
      </c>
      <c r="AJ11" s="76">
        <v>3.4000000000000002E-2</v>
      </c>
      <c r="AK11" s="37">
        <f t="shared" si="3"/>
        <v>0.23400000000000001</v>
      </c>
      <c r="AL11" s="32" t="str">
        <f t="shared" si="4"/>
        <v/>
      </c>
      <c r="AM11" s="32" t="str">
        <f t="shared" si="5"/>
        <v/>
      </c>
      <c r="AN11" s="33">
        <v>0</v>
      </c>
      <c r="AO11" s="32">
        <f t="shared" si="6"/>
        <v>0</v>
      </c>
      <c r="AP11" s="29">
        <v>0</v>
      </c>
      <c r="AQ11" s="32">
        <f t="shared" si="7"/>
        <v>0</v>
      </c>
      <c r="AR11" s="29">
        <v>0</v>
      </c>
      <c r="AS11" s="29">
        <v>0</v>
      </c>
      <c r="AT11" s="29">
        <v>0</v>
      </c>
      <c r="AU11" s="32">
        <f t="shared" si="8"/>
        <v>0</v>
      </c>
      <c r="AV11" s="32" t="str">
        <f t="shared" si="9"/>
        <v/>
      </c>
      <c r="AW11" s="34" t="str">
        <f t="shared" si="10"/>
        <v/>
      </c>
      <c r="AX11" s="72">
        <v>12.75</v>
      </c>
      <c r="AY11" s="28"/>
      <c r="AZ11" s="34" t="str">
        <f t="shared" si="11"/>
        <v/>
      </c>
      <c r="BA11" s="8"/>
      <c r="BB11" s="52">
        <v>500</v>
      </c>
      <c r="BC11" s="32" t="str">
        <f t="shared" si="12"/>
        <v/>
      </c>
      <c r="BD11" s="32">
        <f t="shared" si="13"/>
        <v>6375</v>
      </c>
      <c r="BE11" s="32">
        <f t="shared" si="14"/>
        <v>0</v>
      </c>
      <c r="BF11" s="30" t="str">
        <f t="shared" si="15"/>
        <v/>
      </c>
      <c r="BG11" s="28"/>
      <c r="BH11" s="87"/>
      <c r="BI11" s="52" t="s">
        <v>10</v>
      </c>
      <c r="BJ11" s="51" t="s">
        <v>3</v>
      </c>
      <c r="BK11" s="51" t="s">
        <v>93</v>
      </c>
    </row>
    <row r="12" spans="1:63" ht="22" customHeight="1" x14ac:dyDescent="0.35">
      <c r="A12" s="27"/>
      <c r="B12" s="86"/>
      <c r="C12" s="28"/>
      <c r="D12" s="79" t="s">
        <v>5</v>
      </c>
      <c r="E12" s="74" t="s">
        <v>6</v>
      </c>
      <c r="F12" s="52" t="s">
        <v>144</v>
      </c>
      <c r="G12" s="82" t="s">
        <v>112</v>
      </c>
      <c r="H12" s="51" t="s">
        <v>115</v>
      </c>
      <c r="I12" s="51" t="s">
        <v>114</v>
      </c>
      <c r="J12" s="78" t="s">
        <v>111</v>
      </c>
      <c r="K12" s="78" t="s">
        <v>98</v>
      </c>
      <c r="L12" s="56" t="s">
        <v>90</v>
      </c>
      <c r="M12" s="82" t="s">
        <v>99</v>
      </c>
      <c r="N12" s="51"/>
      <c r="O12" s="57"/>
      <c r="P12" s="80" t="s">
        <v>127</v>
      </c>
      <c r="Q12" s="28"/>
      <c r="R12" s="51" t="s">
        <v>11</v>
      </c>
      <c r="S12" s="68" t="e">
        <f>#REF!</f>
        <v>#REF!</v>
      </c>
      <c r="T12" s="1" t="s">
        <v>4</v>
      </c>
      <c r="U12" s="85" t="s">
        <v>92</v>
      </c>
      <c r="V12" s="84">
        <v>31</v>
      </c>
      <c r="W12" s="84">
        <v>22.5</v>
      </c>
      <c r="X12" s="84">
        <v>38</v>
      </c>
      <c r="Y12" s="64">
        <v>17.5</v>
      </c>
      <c r="Z12" s="64">
        <v>8.5</v>
      </c>
      <c r="AA12" s="64">
        <v>22.5</v>
      </c>
      <c r="AB12" s="61">
        <v>10</v>
      </c>
      <c r="AC12" s="65">
        <v>2</v>
      </c>
      <c r="AD12" s="43">
        <f t="shared" si="0"/>
        <v>3.0000000000000001E-3</v>
      </c>
      <c r="AE12" s="35">
        <v>63</v>
      </c>
      <c r="AF12" s="31">
        <f t="shared" si="1"/>
        <v>42000</v>
      </c>
      <c r="AG12" s="36">
        <v>2250</v>
      </c>
      <c r="AH12" s="32">
        <f t="shared" si="2"/>
        <v>0.05</v>
      </c>
      <c r="AI12" s="69" t="s">
        <v>48</v>
      </c>
      <c r="AJ12" s="70">
        <v>1.7999999999999999E-2</v>
      </c>
      <c r="AK12" s="37">
        <f t="shared" si="3"/>
        <v>0.218</v>
      </c>
      <c r="AL12" s="32" t="str">
        <f t="shared" si="4"/>
        <v/>
      </c>
      <c r="AM12" s="32" t="str">
        <f t="shared" si="5"/>
        <v/>
      </c>
      <c r="AN12" s="33">
        <v>0</v>
      </c>
      <c r="AO12" s="32">
        <f t="shared" si="6"/>
        <v>0</v>
      </c>
      <c r="AP12" s="29">
        <v>0.05</v>
      </c>
      <c r="AQ12" s="32">
        <f t="shared" si="7"/>
        <v>0.24</v>
      </c>
      <c r="AR12" s="29">
        <v>0</v>
      </c>
      <c r="AS12" s="29">
        <v>0</v>
      </c>
      <c r="AT12" s="29">
        <v>0</v>
      </c>
      <c r="AU12" s="32">
        <f t="shared" si="8"/>
        <v>0.24</v>
      </c>
      <c r="AV12" s="32" t="str">
        <f t="shared" si="9"/>
        <v/>
      </c>
      <c r="AW12" s="34" t="str">
        <f t="shared" si="10"/>
        <v/>
      </c>
      <c r="AX12" s="72">
        <v>4.75</v>
      </c>
      <c r="AY12" s="28"/>
      <c r="AZ12" s="34" t="str">
        <f t="shared" si="11"/>
        <v/>
      </c>
      <c r="BA12" s="8"/>
      <c r="BB12" s="51">
        <v>1000</v>
      </c>
      <c r="BC12" s="32" t="str">
        <f t="shared" si="12"/>
        <v/>
      </c>
      <c r="BD12" s="32">
        <f t="shared" si="13"/>
        <v>4750</v>
      </c>
      <c r="BE12" s="32">
        <f t="shared" si="14"/>
        <v>0</v>
      </c>
      <c r="BF12" s="30">
        <v>13.25</v>
      </c>
      <c r="BG12" s="28"/>
      <c r="BH12" s="87"/>
      <c r="BI12" s="52" t="s">
        <v>10</v>
      </c>
      <c r="BJ12" s="51" t="s">
        <v>3</v>
      </c>
      <c r="BK12" s="51" t="s">
        <v>93</v>
      </c>
    </row>
    <row r="13" spans="1:63" ht="22" customHeight="1" x14ac:dyDescent="0.35">
      <c r="A13" s="27"/>
      <c r="B13" s="86"/>
      <c r="C13" s="28"/>
      <c r="D13" s="79" t="s">
        <v>5</v>
      </c>
      <c r="E13" s="74" t="s">
        <v>6</v>
      </c>
      <c r="F13" s="52" t="s">
        <v>144</v>
      </c>
      <c r="G13" s="82" t="s">
        <v>112</v>
      </c>
      <c r="H13" s="52" t="s">
        <v>76</v>
      </c>
      <c r="I13" s="52" t="s">
        <v>76</v>
      </c>
      <c r="J13" s="78" t="s">
        <v>111</v>
      </c>
      <c r="K13" s="78" t="s">
        <v>98</v>
      </c>
      <c r="L13" s="53" t="s">
        <v>100</v>
      </c>
      <c r="M13" s="82" t="s">
        <v>99</v>
      </c>
      <c r="N13" s="52"/>
      <c r="O13" s="54"/>
      <c r="P13" s="80" t="s">
        <v>128</v>
      </c>
      <c r="Q13" s="28"/>
      <c r="R13" s="51" t="s">
        <v>11</v>
      </c>
      <c r="S13" s="68" t="e">
        <f>#REF!</f>
        <v>#REF!</v>
      </c>
      <c r="T13" s="1" t="s">
        <v>4</v>
      </c>
      <c r="U13" s="85"/>
      <c r="V13" s="84"/>
      <c r="W13" s="84"/>
      <c r="X13" s="84"/>
      <c r="Y13" s="62">
        <v>12</v>
      </c>
      <c r="Z13" s="62">
        <v>7</v>
      </c>
      <c r="AA13" s="62">
        <v>13.5</v>
      </c>
      <c r="AB13" s="61">
        <v>10</v>
      </c>
      <c r="AC13" s="63">
        <v>1</v>
      </c>
      <c r="AD13" s="43">
        <f t="shared" si="0"/>
        <v>1E-3</v>
      </c>
      <c r="AE13" s="35">
        <v>63</v>
      </c>
      <c r="AF13" s="31">
        <f t="shared" si="1"/>
        <v>63000</v>
      </c>
      <c r="AG13" s="36">
        <v>2250</v>
      </c>
      <c r="AH13" s="32">
        <f t="shared" si="2"/>
        <v>0.04</v>
      </c>
      <c r="AI13" s="75" t="s">
        <v>110</v>
      </c>
      <c r="AJ13" s="76">
        <v>3.4000000000000002E-2</v>
      </c>
      <c r="AK13" s="37">
        <f t="shared" si="3"/>
        <v>0.23400000000000001</v>
      </c>
      <c r="AL13" s="32" t="str">
        <f t="shared" si="4"/>
        <v/>
      </c>
      <c r="AM13" s="32" t="str">
        <f t="shared" si="5"/>
        <v/>
      </c>
      <c r="AN13" s="33">
        <v>0</v>
      </c>
      <c r="AO13" s="32">
        <f t="shared" si="6"/>
        <v>0</v>
      </c>
      <c r="AP13" s="29">
        <v>0.05</v>
      </c>
      <c r="AQ13" s="32">
        <f t="shared" si="7"/>
        <v>0.14000000000000001</v>
      </c>
      <c r="AR13" s="29">
        <v>0</v>
      </c>
      <c r="AS13" s="29">
        <v>0</v>
      </c>
      <c r="AT13" s="29">
        <v>0</v>
      </c>
      <c r="AU13" s="32">
        <f t="shared" si="8"/>
        <v>0.14000000000000001</v>
      </c>
      <c r="AV13" s="32" t="str">
        <f t="shared" si="9"/>
        <v/>
      </c>
      <c r="AW13" s="34" t="str">
        <f t="shared" si="10"/>
        <v/>
      </c>
      <c r="AX13" s="72">
        <v>2.8</v>
      </c>
      <c r="AY13" s="28"/>
      <c r="AZ13" s="34" t="str">
        <f t="shared" si="11"/>
        <v/>
      </c>
      <c r="BA13" s="8"/>
      <c r="BB13" s="52">
        <v>500</v>
      </c>
      <c r="BC13" s="32" t="str">
        <f t="shared" si="12"/>
        <v/>
      </c>
      <c r="BD13" s="32">
        <f t="shared" si="13"/>
        <v>1400</v>
      </c>
      <c r="BE13" s="32">
        <f t="shared" si="14"/>
        <v>0</v>
      </c>
      <c r="BF13" s="30" t="str">
        <f t="shared" si="15"/>
        <v/>
      </c>
      <c r="BG13" s="28"/>
      <c r="BH13" s="87"/>
      <c r="BI13" s="52" t="s">
        <v>10</v>
      </c>
      <c r="BJ13" s="51" t="s">
        <v>3</v>
      </c>
      <c r="BK13" s="51" t="s">
        <v>93</v>
      </c>
    </row>
    <row r="14" spans="1:63" ht="22" customHeight="1" x14ac:dyDescent="0.35">
      <c r="A14" s="27"/>
      <c r="B14" s="86"/>
      <c r="C14" s="28"/>
      <c r="D14" s="79" t="s">
        <v>5</v>
      </c>
      <c r="E14" s="74" t="s">
        <v>6</v>
      </c>
      <c r="F14" s="52" t="s">
        <v>144</v>
      </c>
      <c r="G14" s="82" t="s">
        <v>112</v>
      </c>
      <c r="H14" s="52" t="s">
        <v>77</v>
      </c>
      <c r="I14" s="52" t="s">
        <v>77</v>
      </c>
      <c r="J14" s="78" t="s">
        <v>111</v>
      </c>
      <c r="K14" s="78" t="s">
        <v>98</v>
      </c>
      <c r="L14" s="58" t="s">
        <v>87</v>
      </c>
      <c r="M14" s="82" t="s">
        <v>99</v>
      </c>
      <c r="N14" s="52"/>
      <c r="O14" s="54"/>
      <c r="P14" s="80" t="s">
        <v>129</v>
      </c>
      <c r="Q14" s="28"/>
      <c r="R14" s="51" t="s">
        <v>11</v>
      </c>
      <c r="S14" s="68" t="e">
        <f>#REF!</f>
        <v>#REF!</v>
      </c>
      <c r="T14" s="1" t="s">
        <v>4</v>
      </c>
      <c r="U14" s="85"/>
      <c r="V14" s="84"/>
      <c r="W14" s="84"/>
      <c r="X14" s="84"/>
      <c r="Y14" s="62">
        <v>8.5</v>
      </c>
      <c r="Z14" s="62">
        <v>8.5</v>
      </c>
      <c r="AA14" s="62">
        <v>13.5</v>
      </c>
      <c r="AB14" s="61">
        <v>10</v>
      </c>
      <c r="AC14" s="63">
        <v>1</v>
      </c>
      <c r="AD14" s="43">
        <f t="shared" si="0"/>
        <v>1E-3</v>
      </c>
      <c r="AE14" s="35">
        <v>63</v>
      </c>
      <c r="AF14" s="31">
        <f t="shared" si="1"/>
        <v>63000</v>
      </c>
      <c r="AG14" s="36">
        <v>2250</v>
      </c>
      <c r="AH14" s="32">
        <f t="shared" si="2"/>
        <v>0.04</v>
      </c>
      <c r="AI14" s="75" t="s">
        <v>110</v>
      </c>
      <c r="AJ14" s="76">
        <v>3.4000000000000002E-2</v>
      </c>
      <c r="AK14" s="37">
        <f t="shared" si="3"/>
        <v>0.23400000000000001</v>
      </c>
      <c r="AL14" s="32" t="str">
        <f t="shared" si="4"/>
        <v/>
      </c>
      <c r="AM14" s="32" t="str">
        <f t="shared" si="5"/>
        <v/>
      </c>
      <c r="AN14" s="33">
        <v>0</v>
      </c>
      <c r="AO14" s="32">
        <f t="shared" si="6"/>
        <v>0</v>
      </c>
      <c r="AP14" s="29">
        <v>0.05</v>
      </c>
      <c r="AQ14" s="32">
        <f t="shared" si="7"/>
        <v>0.14000000000000001</v>
      </c>
      <c r="AR14" s="29">
        <v>0</v>
      </c>
      <c r="AS14" s="29">
        <v>0</v>
      </c>
      <c r="AT14" s="29">
        <v>0</v>
      </c>
      <c r="AU14" s="32">
        <f t="shared" si="8"/>
        <v>0.14000000000000001</v>
      </c>
      <c r="AV14" s="32" t="str">
        <f t="shared" si="9"/>
        <v/>
      </c>
      <c r="AW14" s="34" t="str">
        <f t="shared" si="10"/>
        <v/>
      </c>
      <c r="AX14" s="72">
        <v>2.8</v>
      </c>
      <c r="AY14" s="28"/>
      <c r="AZ14" s="34" t="str">
        <f t="shared" si="11"/>
        <v/>
      </c>
      <c r="BA14" s="8"/>
      <c r="BB14" s="52">
        <v>500</v>
      </c>
      <c r="BC14" s="32" t="str">
        <f t="shared" si="12"/>
        <v/>
      </c>
      <c r="BD14" s="32">
        <f t="shared" si="13"/>
        <v>1400</v>
      </c>
      <c r="BE14" s="32">
        <f t="shared" si="14"/>
        <v>0</v>
      </c>
      <c r="BF14" s="30" t="str">
        <f t="shared" si="15"/>
        <v/>
      </c>
      <c r="BG14" s="28"/>
      <c r="BH14" s="87"/>
      <c r="BI14" s="52" t="s">
        <v>10</v>
      </c>
      <c r="BJ14" s="51" t="s">
        <v>3</v>
      </c>
      <c r="BK14" s="51" t="s">
        <v>93</v>
      </c>
    </row>
    <row r="15" spans="1:63" ht="22" customHeight="1" x14ac:dyDescent="0.35">
      <c r="A15" s="27"/>
      <c r="B15" s="86"/>
      <c r="C15" s="28"/>
      <c r="D15" s="79" t="s">
        <v>5</v>
      </c>
      <c r="E15" s="74" t="s">
        <v>6</v>
      </c>
      <c r="F15" s="52" t="s">
        <v>144</v>
      </c>
      <c r="G15" s="82" t="s">
        <v>112</v>
      </c>
      <c r="H15" s="52" t="s">
        <v>78</v>
      </c>
      <c r="I15" s="52" t="s">
        <v>78</v>
      </c>
      <c r="J15" s="78" t="s">
        <v>111</v>
      </c>
      <c r="K15" s="78" t="s">
        <v>98</v>
      </c>
      <c r="L15" s="53" t="s">
        <v>69</v>
      </c>
      <c r="M15" s="82" t="s">
        <v>99</v>
      </c>
      <c r="N15" s="52"/>
      <c r="O15" s="54"/>
      <c r="P15" s="80" t="s">
        <v>130</v>
      </c>
      <c r="Q15" s="28"/>
      <c r="R15" s="51" t="s">
        <v>11</v>
      </c>
      <c r="S15" s="68" t="e">
        <f>#REF!</f>
        <v>#REF!</v>
      </c>
      <c r="T15" s="1" t="s">
        <v>4</v>
      </c>
      <c r="U15" s="85"/>
      <c r="V15" s="84"/>
      <c r="W15" s="84"/>
      <c r="X15" s="84"/>
      <c r="Y15" s="62">
        <v>11</v>
      </c>
      <c r="Z15" s="62">
        <v>3.5</v>
      </c>
      <c r="AA15" s="62">
        <v>16</v>
      </c>
      <c r="AB15" s="61">
        <v>10</v>
      </c>
      <c r="AC15" s="63">
        <v>1</v>
      </c>
      <c r="AD15" s="43">
        <f t="shared" si="0"/>
        <v>1E-3</v>
      </c>
      <c r="AE15" s="35">
        <v>63</v>
      </c>
      <c r="AF15" s="31">
        <f t="shared" si="1"/>
        <v>63000</v>
      </c>
      <c r="AG15" s="36">
        <v>2250</v>
      </c>
      <c r="AH15" s="32">
        <f t="shared" si="2"/>
        <v>0.04</v>
      </c>
      <c r="AI15" s="75" t="s">
        <v>110</v>
      </c>
      <c r="AJ15" s="76">
        <v>3.4000000000000002E-2</v>
      </c>
      <c r="AK15" s="37">
        <f t="shared" si="3"/>
        <v>0.23400000000000001</v>
      </c>
      <c r="AL15" s="32" t="str">
        <f t="shared" si="4"/>
        <v/>
      </c>
      <c r="AM15" s="32" t="str">
        <f t="shared" si="5"/>
        <v/>
      </c>
      <c r="AN15" s="33">
        <v>0</v>
      </c>
      <c r="AO15" s="32">
        <f t="shared" si="6"/>
        <v>0</v>
      </c>
      <c r="AP15" s="29">
        <v>0.05</v>
      </c>
      <c r="AQ15" s="32">
        <f t="shared" si="7"/>
        <v>0.14000000000000001</v>
      </c>
      <c r="AR15" s="29">
        <v>0</v>
      </c>
      <c r="AS15" s="29">
        <v>0</v>
      </c>
      <c r="AT15" s="29">
        <v>0</v>
      </c>
      <c r="AU15" s="32">
        <f t="shared" si="8"/>
        <v>0.14000000000000001</v>
      </c>
      <c r="AV15" s="32" t="str">
        <f t="shared" si="9"/>
        <v/>
      </c>
      <c r="AW15" s="34" t="str">
        <f t="shared" si="10"/>
        <v/>
      </c>
      <c r="AX15" s="72">
        <v>2.8</v>
      </c>
      <c r="AY15" s="28"/>
      <c r="AZ15" s="34" t="str">
        <f t="shared" si="11"/>
        <v/>
      </c>
      <c r="BA15" s="8"/>
      <c r="BB15" s="52">
        <v>500</v>
      </c>
      <c r="BC15" s="32" t="str">
        <f t="shared" si="12"/>
        <v/>
      </c>
      <c r="BD15" s="32">
        <f t="shared" si="13"/>
        <v>1400</v>
      </c>
      <c r="BE15" s="32">
        <f t="shared" si="14"/>
        <v>0</v>
      </c>
      <c r="BF15" s="30" t="str">
        <f t="shared" si="15"/>
        <v/>
      </c>
      <c r="BG15" s="28"/>
      <c r="BH15" s="87"/>
      <c r="BI15" s="52" t="s">
        <v>10</v>
      </c>
      <c r="BJ15" s="51" t="s">
        <v>3</v>
      </c>
      <c r="BK15" s="51" t="s">
        <v>93</v>
      </c>
    </row>
    <row r="16" spans="1:63" ht="22" customHeight="1" x14ac:dyDescent="0.35">
      <c r="A16" s="27"/>
      <c r="B16" s="86"/>
      <c r="C16" s="28"/>
      <c r="D16" s="79" t="s">
        <v>5</v>
      </c>
      <c r="E16" s="74" t="s">
        <v>6</v>
      </c>
      <c r="F16" s="52" t="s">
        <v>144</v>
      </c>
      <c r="G16" s="82" t="s">
        <v>112</v>
      </c>
      <c r="H16" s="52" t="s">
        <v>80</v>
      </c>
      <c r="I16" s="52" t="s">
        <v>80</v>
      </c>
      <c r="J16" s="78" t="s">
        <v>111</v>
      </c>
      <c r="K16" s="78" t="s">
        <v>98</v>
      </c>
      <c r="L16" s="53" t="s">
        <v>81</v>
      </c>
      <c r="M16" s="82" t="s">
        <v>99</v>
      </c>
      <c r="N16" s="52"/>
      <c r="O16" s="54"/>
      <c r="P16" s="80" t="s">
        <v>131</v>
      </c>
      <c r="Q16" s="28"/>
      <c r="R16" s="51" t="s">
        <v>11</v>
      </c>
      <c r="S16" s="68" t="e">
        <f>#REF!</f>
        <v>#REF!</v>
      </c>
      <c r="T16" s="1" t="s">
        <v>4</v>
      </c>
      <c r="U16" s="85"/>
      <c r="V16" s="84"/>
      <c r="W16" s="84"/>
      <c r="X16" s="84"/>
      <c r="Y16" s="62">
        <v>15</v>
      </c>
      <c r="Z16" s="62">
        <v>3.5</v>
      </c>
      <c r="AA16" s="62">
        <v>27.5</v>
      </c>
      <c r="AB16" s="61">
        <v>10</v>
      </c>
      <c r="AC16" s="63">
        <v>1</v>
      </c>
      <c r="AD16" s="43">
        <f t="shared" si="0"/>
        <v>1E-3</v>
      </c>
      <c r="AE16" s="35">
        <v>63</v>
      </c>
      <c r="AF16" s="31">
        <f t="shared" si="1"/>
        <v>63000</v>
      </c>
      <c r="AG16" s="36">
        <v>2250</v>
      </c>
      <c r="AH16" s="32">
        <f t="shared" si="2"/>
        <v>0.04</v>
      </c>
      <c r="AI16" s="75" t="s">
        <v>110</v>
      </c>
      <c r="AJ16" s="76">
        <v>3.4000000000000002E-2</v>
      </c>
      <c r="AK16" s="37">
        <f t="shared" si="3"/>
        <v>0.23400000000000001</v>
      </c>
      <c r="AL16" s="32" t="str">
        <f t="shared" si="4"/>
        <v/>
      </c>
      <c r="AM16" s="32" t="str">
        <f t="shared" si="5"/>
        <v/>
      </c>
      <c r="AN16" s="33">
        <v>0</v>
      </c>
      <c r="AO16" s="32">
        <f t="shared" si="6"/>
        <v>0</v>
      </c>
      <c r="AP16" s="29">
        <v>0.05</v>
      </c>
      <c r="AQ16" s="32">
        <f t="shared" si="7"/>
        <v>0.23</v>
      </c>
      <c r="AR16" s="29">
        <v>0</v>
      </c>
      <c r="AS16" s="29">
        <v>0</v>
      </c>
      <c r="AT16" s="29">
        <v>0</v>
      </c>
      <c r="AU16" s="32">
        <f t="shared" si="8"/>
        <v>0.23</v>
      </c>
      <c r="AV16" s="32" t="str">
        <f t="shared" si="9"/>
        <v/>
      </c>
      <c r="AW16" s="34" t="str">
        <f t="shared" si="10"/>
        <v/>
      </c>
      <c r="AX16" s="72">
        <v>4.5</v>
      </c>
      <c r="AY16" s="28"/>
      <c r="AZ16" s="34" t="str">
        <f t="shared" si="11"/>
        <v/>
      </c>
      <c r="BA16" s="8"/>
      <c r="BB16" s="52">
        <v>500</v>
      </c>
      <c r="BC16" s="32" t="str">
        <f t="shared" si="12"/>
        <v/>
      </c>
      <c r="BD16" s="32">
        <f t="shared" si="13"/>
        <v>2250</v>
      </c>
      <c r="BE16" s="32">
        <f t="shared" si="14"/>
        <v>0</v>
      </c>
      <c r="BF16" s="30" t="str">
        <f t="shared" si="15"/>
        <v/>
      </c>
      <c r="BG16" s="28"/>
      <c r="BH16" s="87"/>
      <c r="BI16" s="52" t="s">
        <v>10</v>
      </c>
      <c r="BJ16" s="51" t="s">
        <v>3</v>
      </c>
      <c r="BK16" s="51" t="s">
        <v>93</v>
      </c>
    </row>
    <row r="17" spans="1:63" ht="22" customHeight="1" x14ac:dyDescent="0.35">
      <c r="A17" s="27"/>
      <c r="B17" s="86"/>
      <c r="C17" s="28"/>
      <c r="D17" s="79" t="s">
        <v>5</v>
      </c>
      <c r="E17" s="47" t="s">
        <v>6</v>
      </c>
      <c r="F17" s="52" t="s">
        <v>144</v>
      </c>
      <c r="G17" s="82" t="s">
        <v>112</v>
      </c>
      <c r="H17" s="49" t="s">
        <v>82</v>
      </c>
      <c r="I17" s="49" t="s">
        <v>82</v>
      </c>
      <c r="J17" s="78" t="s">
        <v>111</v>
      </c>
      <c r="K17" s="78" t="s">
        <v>98</v>
      </c>
      <c r="L17" s="53" t="s">
        <v>83</v>
      </c>
      <c r="M17" s="82" t="s">
        <v>99</v>
      </c>
      <c r="N17" s="52"/>
      <c r="O17" s="54"/>
      <c r="P17" s="80" t="s">
        <v>132</v>
      </c>
      <c r="Q17" s="28"/>
      <c r="R17" s="51" t="s">
        <v>11</v>
      </c>
      <c r="S17" s="68" t="e">
        <f>#REF!</f>
        <v>#REF!</v>
      </c>
      <c r="T17" s="1" t="s">
        <v>4</v>
      </c>
      <c r="U17" s="85"/>
      <c r="V17" s="84"/>
      <c r="W17" s="84"/>
      <c r="X17" s="84"/>
      <c r="Y17" s="62">
        <v>15.5</v>
      </c>
      <c r="Z17" s="62">
        <v>15.5</v>
      </c>
      <c r="AA17" s="62">
        <v>17</v>
      </c>
      <c r="AB17" s="61">
        <v>10</v>
      </c>
      <c r="AC17" s="63">
        <v>1</v>
      </c>
      <c r="AD17" s="43">
        <f t="shared" si="0"/>
        <v>4.0000000000000001E-3</v>
      </c>
      <c r="AE17" s="35">
        <v>63</v>
      </c>
      <c r="AF17" s="31">
        <f t="shared" si="1"/>
        <v>15750</v>
      </c>
      <c r="AG17" s="36">
        <v>2250</v>
      </c>
      <c r="AH17" s="32">
        <f t="shared" si="2"/>
        <v>0.14000000000000001</v>
      </c>
      <c r="AI17" s="75" t="s">
        <v>110</v>
      </c>
      <c r="AJ17" s="76">
        <v>3.4000000000000002E-2</v>
      </c>
      <c r="AK17" s="37">
        <f t="shared" si="3"/>
        <v>0.23400000000000001</v>
      </c>
      <c r="AL17" s="32" t="str">
        <f t="shared" si="4"/>
        <v/>
      </c>
      <c r="AM17" s="32" t="str">
        <f t="shared" si="5"/>
        <v/>
      </c>
      <c r="AN17" s="33">
        <v>0</v>
      </c>
      <c r="AO17" s="32">
        <f t="shared" si="6"/>
        <v>0</v>
      </c>
      <c r="AP17" s="29">
        <v>0.05</v>
      </c>
      <c r="AQ17" s="32">
        <f t="shared" si="7"/>
        <v>0.36</v>
      </c>
      <c r="AR17" s="29">
        <v>0</v>
      </c>
      <c r="AS17" s="29">
        <v>0</v>
      </c>
      <c r="AT17" s="29">
        <v>0</v>
      </c>
      <c r="AU17" s="32">
        <f t="shared" si="8"/>
        <v>0.36</v>
      </c>
      <c r="AV17" s="32" t="str">
        <f t="shared" si="9"/>
        <v/>
      </c>
      <c r="AW17" s="34" t="str">
        <f t="shared" si="10"/>
        <v/>
      </c>
      <c r="AX17" s="72">
        <v>7.15</v>
      </c>
      <c r="AY17" s="28"/>
      <c r="AZ17" s="34" t="str">
        <f t="shared" si="11"/>
        <v/>
      </c>
      <c r="BA17" s="8"/>
      <c r="BB17" s="52">
        <v>500</v>
      </c>
      <c r="BC17" s="32" t="str">
        <f t="shared" si="12"/>
        <v/>
      </c>
      <c r="BD17" s="32">
        <f t="shared" si="13"/>
        <v>3575</v>
      </c>
      <c r="BE17" s="32">
        <f t="shared" si="14"/>
        <v>0</v>
      </c>
      <c r="BF17" s="30" t="str">
        <f t="shared" si="15"/>
        <v/>
      </c>
      <c r="BG17" s="28"/>
      <c r="BH17" s="87"/>
      <c r="BI17" s="52" t="s">
        <v>10</v>
      </c>
      <c r="BJ17" s="51" t="s">
        <v>3</v>
      </c>
      <c r="BK17" s="51" t="s">
        <v>93</v>
      </c>
    </row>
    <row r="18" spans="1:63" ht="22" customHeight="1" x14ac:dyDescent="0.35">
      <c r="A18" s="27"/>
      <c r="B18" s="86"/>
      <c r="C18" s="28"/>
      <c r="D18" s="79" t="s">
        <v>5</v>
      </c>
      <c r="E18" s="74" t="s">
        <v>6</v>
      </c>
      <c r="F18" s="52" t="s">
        <v>144</v>
      </c>
      <c r="G18" s="82" t="s">
        <v>112</v>
      </c>
      <c r="H18" s="49" t="s">
        <v>101</v>
      </c>
      <c r="I18" s="49" t="s">
        <v>146</v>
      </c>
      <c r="J18" s="78" t="s">
        <v>111</v>
      </c>
      <c r="K18" s="78" t="s">
        <v>98</v>
      </c>
      <c r="L18" s="53" t="s">
        <v>86</v>
      </c>
      <c r="M18" s="82" t="s">
        <v>99</v>
      </c>
      <c r="N18" s="59"/>
      <c r="O18" s="60"/>
      <c r="P18" s="80" t="s">
        <v>133</v>
      </c>
      <c r="Q18" s="28"/>
      <c r="R18" s="51" t="s">
        <v>11</v>
      </c>
      <c r="S18" s="68" t="e">
        <f>#REF!</f>
        <v>#REF!</v>
      </c>
      <c r="T18" s="1" t="s">
        <v>4</v>
      </c>
      <c r="U18" s="85"/>
      <c r="V18" s="84"/>
      <c r="W18" s="84"/>
      <c r="X18" s="84"/>
      <c r="Y18" s="62">
        <v>11</v>
      </c>
      <c r="Z18" s="62">
        <v>11</v>
      </c>
      <c r="AA18" s="62">
        <v>40</v>
      </c>
      <c r="AB18" s="61">
        <v>10</v>
      </c>
      <c r="AC18" s="63">
        <v>1</v>
      </c>
      <c r="AD18" s="43">
        <f t="shared" si="0"/>
        <v>5.0000000000000001E-3</v>
      </c>
      <c r="AE18" s="35">
        <v>63</v>
      </c>
      <c r="AF18" s="31">
        <f t="shared" si="1"/>
        <v>12600</v>
      </c>
      <c r="AG18" s="36">
        <v>2250</v>
      </c>
      <c r="AH18" s="32">
        <f t="shared" si="2"/>
        <v>0.18</v>
      </c>
      <c r="AI18" s="75" t="s">
        <v>110</v>
      </c>
      <c r="AJ18" s="76">
        <v>3.4000000000000002E-2</v>
      </c>
      <c r="AK18" s="37">
        <f t="shared" si="3"/>
        <v>0.23400000000000001</v>
      </c>
      <c r="AL18" s="32" t="str">
        <f t="shared" si="4"/>
        <v/>
      </c>
      <c r="AM18" s="32" t="str">
        <f t="shared" si="5"/>
        <v/>
      </c>
      <c r="AN18" s="33">
        <v>0</v>
      </c>
      <c r="AO18" s="32">
        <f t="shared" si="6"/>
        <v>0</v>
      </c>
      <c r="AP18" s="29">
        <v>0.05</v>
      </c>
      <c r="AQ18" s="32">
        <f t="shared" si="7"/>
        <v>0.38</v>
      </c>
      <c r="AR18" s="29">
        <v>0</v>
      </c>
      <c r="AS18" s="29">
        <v>0</v>
      </c>
      <c r="AT18" s="29">
        <v>0</v>
      </c>
      <c r="AU18" s="32">
        <f t="shared" si="8"/>
        <v>0.38</v>
      </c>
      <c r="AV18" s="32" t="str">
        <f t="shared" si="9"/>
        <v/>
      </c>
      <c r="AW18" s="34" t="str">
        <f t="shared" si="10"/>
        <v/>
      </c>
      <c r="AX18" s="72">
        <v>7.5</v>
      </c>
      <c r="AY18" s="28"/>
      <c r="AZ18" s="34" t="str">
        <f t="shared" si="11"/>
        <v/>
      </c>
      <c r="BA18" s="8"/>
      <c r="BB18" s="52">
        <v>500</v>
      </c>
      <c r="BC18" s="32" t="str">
        <f t="shared" si="12"/>
        <v/>
      </c>
      <c r="BD18" s="32">
        <f t="shared" si="13"/>
        <v>3750</v>
      </c>
      <c r="BE18" s="32">
        <f t="shared" si="14"/>
        <v>0</v>
      </c>
      <c r="BF18" s="30" t="str">
        <f t="shared" si="15"/>
        <v/>
      </c>
      <c r="BG18" s="28"/>
      <c r="BH18" s="87"/>
      <c r="BI18" s="52" t="s">
        <v>10</v>
      </c>
      <c r="BJ18" s="51" t="s">
        <v>3</v>
      </c>
      <c r="BK18" s="51" t="s">
        <v>93</v>
      </c>
    </row>
    <row r="19" spans="1:63" ht="22" customHeight="1" x14ac:dyDescent="0.35">
      <c r="A19" s="27"/>
      <c r="B19" s="86"/>
      <c r="C19" s="28"/>
      <c r="D19" s="79" t="s">
        <v>5</v>
      </c>
      <c r="E19" s="74" t="s">
        <v>6</v>
      </c>
      <c r="F19" s="52" t="s">
        <v>144</v>
      </c>
      <c r="G19" s="82" t="s">
        <v>112</v>
      </c>
      <c r="H19" s="52" t="s">
        <v>84</v>
      </c>
      <c r="I19" s="52" t="s">
        <v>84</v>
      </c>
      <c r="J19" s="78" t="s">
        <v>111</v>
      </c>
      <c r="K19" s="78" t="s">
        <v>98</v>
      </c>
      <c r="L19" s="53" t="s">
        <v>71</v>
      </c>
      <c r="M19" s="82" t="s">
        <v>99</v>
      </c>
      <c r="N19" s="52"/>
      <c r="O19" s="54"/>
      <c r="P19" s="80" t="s">
        <v>134</v>
      </c>
      <c r="Q19" s="28"/>
      <c r="R19" s="51" t="s">
        <v>11</v>
      </c>
      <c r="S19" s="68" t="e">
        <f>#REF!</f>
        <v>#REF!</v>
      </c>
      <c r="T19" s="1" t="s">
        <v>4</v>
      </c>
      <c r="U19" s="85"/>
      <c r="V19" s="84"/>
      <c r="W19" s="84"/>
      <c r="X19" s="84"/>
      <c r="Y19" s="62">
        <v>21.5</v>
      </c>
      <c r="Z19" s="62">
        <v>21.5</v>
      </c>
      <c r="AA19" s="62">
        <v>27.5</v>
      </c>
      <c r="AB19" s="61">
        <v>10</v>
      </c>
      <c r="AC19" s="63">
        <v>1</v>
      </c>
      <c r="AD19" s="43">
        <f t="shared" si="0"/>
        <v>1.2999999999999999E-2</v>
      </c>
      <c r="AE19" s="35">
        <v>63</v>
      </c>
      <c r="AF19" s="31">
        <f t="shared" si="1"/>
        <v>4846</v>
      </c>
      <c r="AG19" s="36">
        <v>2250</v>
      </c>
      <c r="AH19" s="32">
        <f t="shared" si="2"/>
        <v>0.46</v>
      </c>
      <c r="AI19" s="75" t="s">
        <v>110</v>
      </c>
      <c r="AJ19" s="76">
        <v>3.4000000000000002E-2</v>
      </c>
      <c r="AK19" s="37">
        <f t="shared" si="3"/>
        <v>0.23400000000000001</v>
      </c>
      <c r="AL19" s="32" t="str">
        <f t="shared" si="4"/>
        <v/>
      </c>
      <c r="AM19" s="32" t="str">
        <f t="shared" si="5"/>
        <v/>
      </c>
      <c r="AN19" s="33">
        <v>0</v>
      </c>
      <c r="AO19" s="32">
        <f t="shared" si="6"/>
        <v>0</v>
      </c>
      <c r="AP19" s="29">
        <v>0.05</v>
      </c>
      <c r="AQ19" s="32">
        <f t="shared" si="7"/>
        <v>0.64</v>
      </c>
      <c r="AR19" s="29">
        <v>0</v>
      </c>
      <c r="AS19" s="29">
        <v>0</v>
      </c>
      <c r="AT19" s="29">
        <v>0</v>
      </c>
      <c r="AU19" s="32">
        <f t="shared" si="8"/>
        <v>0.64</v>
      </c>
      <c r="AV19" s="32" t="str">
        <f t="shared" si="9"/>
        <v/>
      </c>
      <c r="AW19" s="34" t="str">
        <f t="shared" si="10"/>
        <v/>
      </c>
      <c r="AX19" s="72">
        <v>12.75</v>
      </c>
      <c r="AY19" s="28"/>
      <c r="AZ19" s="34" t="str">
        <f t="shared" si="11"/>
        <v/>
      </c>
      <c r="BA19" s="8"/>
      <c r="BB19" s="52">
        <v>500</v>
      </c>
      <c r="BC19" s="32" t="str">
        <f t="shared" si="12"/>
        <v/>
      </c>
      <c r="BD19" s="32">
        <f t="shared" si="13"/>
        <v>6375</v>
      </c>
      <c r="BE19" s="32">
        <f t="shared" si="14"/>
        <v>0</v>
      </c>
      <c r="BF19" s="30" t="str">
        <f t="shared" si="15"/>
        <v/>
      </c>
      <c r="BG19" s="28"/>
      <c r="BH19" s="87"/>
      <c r="BI19" s="52" t="s">
        <v>10</v>
      </c>
      <c r="BJ19" s="51" t="s">
        <v>3</v>
      </c>
      <c r="BK19" s="51" t="s">
        <v>93</v>
      </c>
    </row>
    <row r="20" spans="1:63" ht="22" customHeight="1" x14ac:dyDescent="0.35">
      <c r="A20" s="27"/>
      <c r="B20" s="86"/>
      <c r="C20" s="28"/>
      <c r="D20" s="79" t="s">
        <v>9</v>
      </c>
      <c r="E20" s="46" t="s">
        <v>8</v>
      </c>
      <c r="F20" s="52" t="s">
        <v>144</v>
      </c>
      <c r="G20" s="82" t="s">
        <v>102</v>
      </c>
      <c r="H20" s="51" t="s">
        <v>116</v>
      </c>
      <c r="I20" s="51" t="s">
        <v>114</v>
      </c>
      <c r="J20" s="78" t="s">
        <v>103</v>
      </c>
      <c r="K20" s="78" t="s">
        <v>103</v>
      </c>
      <c r="L20" s="56" t="s">
        <v>90</v>
      </c>
      <c r="M20" s="82" t="s">
        <v>104</v>
      </c>
      <c r="N20" s="51"/>
      <c r="O20" s="57"/>
      <c r="P20" s="81" t="s">
        <v>135</v>
      </c>
      <c r="Q20" s="28"/>
      <c r="R20" s="51" t="s">
        <v>11</v>
      </c>
      <c r="S20" s="68" t="e">
        <f>#REF!</f>
        <v>#REF!</v>
      </c>
      <c r="T20" s="1" t="s">
        <v>4</v>
      </c>
      <c r="U20" s="85" t="s">
        <v>92</v>
      </c>
      <c r="V20" s="83">
        <v>35</v>
      </c>
      <c r="W20" s="83">
        <v>29.5</v>
      </c>
      <c r="X20" s="83">
        <v>42.5</v>
      </c>
      <c r="Y20" s="64">
        <v>18</v>
      </c>
      <c r="Z20" s="64">
        <v>9</v>
      </c>
      <c r="AA20" s="64">
        <v>23</v>
      </c>
      <c r="AB20" s="61">
        <v>10</v>
      </c>
      <c r="AC20" s="65">
        <v>2</v>
      </c>
      <c r="AD20" s="43">
        <f t="shared" si="0"/>
        <v>4.0000000000000001E-3</v>
      </c>
      <c r="AE20" s="35">
        <v>63</v>
      </c>
      <c r="AF20" s="31">
        <f t="shared" si="1"/>
        <v>31500</v>
      </c>
      <c r="AG20" s="36">
        <v>2250</v>
      </c>
      <c r="AH20" s="32">
        <f t="shared" si="2"/>
        <v>7.0000000000000007E-2</v>
      </c>
      <c r="AI20" s="69" t="s">
        <v>48</v>
      </c>
      <c r="AJ20" s="70">
        <v>1.7999999999999999E-2</v>
      </c>
      <c r="AK20" s="37">
        <f t="shared" si="3"/>
        <v>0.218</v>
      </c>
      <c r="AL20" s="32" t="str">
        <f t="shared" si="4"/>
        <v/>
      </c>
      <c r="AM20" s="32" t="str">
        <f t="shared" si="5"/>
        <v/>
      </c>
      <c r="AN20" s="33">
        <v>0</v>
      </c>
      <c r="AO20" s="32">
        <f t="shared" si="6"/>
        <v>0</v>
      </c>
      <c r="AP20" s="29">
        <v>0.05</v>
      </c>
      <c r="AQ20" s="32">
        <f t="shared" si="7"/>
        <v>0.27</v>
      </c>
      <c r="AR20" s="29">
        <v>0</v>
      </c>
      <c r="AS20" s="29">
        <v>0</v>
      </c>
      <c r="AT20" s="29">
        <v>0</v>
      </c>
      <c r="AU20" s="32">
        <f t="shared" si="8"/>
        <v>0.27</v>
      </c>
      <c r="AV20" s="32" t="str">
        <f t="shared" si="9"/>
        <v/>
      </c>
      <c r="AW20" s="34" t="str">
        <f t="shared" si="10"/>
        <v/>
      </c>
      <c r="AX20" s="72">
        <v>5.45</v>
      </c>
      <c r="AY20" s="28"/>
      <c r="AZ20" s="34" t="str">
        <f t="shared" si="11"/>
        <v/>
      </c>
      <c r="BA20" s="8"/>
      <c r="BB20" s="51">
        <v>1000</v>
      </c>
      <c r="BC20" s="32" t="str">
        <f t="shared" si="12"/>
        <v/>
      </c>
      <c r="BD20" s="32">
        <f t="shared" si="13"/>
        <v>5450</v>
      </c>
      <c r="BE20" s="32">
        <f t="shared" si="14"/>
        <v>0</v>
      </c>
      <c r="BF20" s="30">
        <v>21.94</v>
      </c>
      <c r="BG20" s="28"/>
      <c r="BH20" s="87"/>
      <c r="BI20" s="52" t="s">
        <v>10</v>
      </c>
      <c r="BJ20" s="51" t="s">
        <v>3</v>
      </c>
      <c r="BK20" s="51" t="s">
        <v>93</v>
      </c>
    </row>
    <row r="21" spans="1:63" ht="22" customHeight="1" x14ac:dyDescent="0.35">
      <c r="A21" s="27"/>
      <c r="B21" s="86"/>
      <c r="C21" s="28"/>
      <c r="D21" s="79" t="s">
        <v>9</v>
      </c>
      <c r="E21" s="47" t="s">
        <v>8</v>
      </c>
      <c r="F21" s="52" t="s">
        <v>144</v>
      </c>
      <c r="G21" s="82" t="s">
        <v>102</v>
      </c>
      <c r="H21" s="52" t="s">
        <v>76</v>
      </c>
      <c r="I21" s="52" t="s">
        <v>76</v>
      </c>
      <c r="J21" s="78" t="s">
        <v>103</v>
      </c>
      <c r="K21" s="78" t="s">
        <v>103</v>
      </c>
      <c r="L21" s="53" t="s">
        <v>105</v>
      </c>
      <c r="M21" s="82" t="s">
        <v>104</v>
      </c>
      <c r="N21" s="52"/>
      <c r="O21" s="54"/>
      <c r="P21" s="81" t="s">
        <v>136</v>
      </c>
      <c r="Q21" s="28"/>
      <c r="R21" s="51" t="s">
        <v>11</v>
      </c>
      <c r="S21" s="68" t="e">
        <f>#REF!</f>
        <v>#REF!</v>
      </c>
      <c r="T21" s="1" t="s">
        <v>4</v>
      </c>
      <c r="U21" s="85"/>
      <c r="V21" s="83"/>
      <c r="W21" s="83"/>
      <c r="X21" s="83"/>
      <c r="Y21" s="62">
        <v>12</v>
      </c>
      <c r="Z21" s="62">
        <v>7</v>
      </c>
      <c r="AA21" s="62">
        <v>13.5</v>
      </c>
      <c r="AB21" s="61">
        <v>10</v>
      </c>
      <c r="AC21" s="63">
        <v>1</v>
      </c>
      <c r="AD21" s="43">
        <f t="shared" si="0"/>
        <v>1E-3</v>
      </c>
      <c r="AE21" s="35">
        <v>63</v>
      </c>
      <c r="AF21" s="31">
        <f t="shared" si="1"/>
        <v>63000</v>
      </c>
      <c r="AG21" s="36">
        <v>2250</v>
      </c>
      <c r="AH21" s="32">
        <f t="shared" si="2"/>
        <v>0.04</v>
      </c>
      <c r="AI21" s="75" t="s">
        <v>110</v>
      </c>
      <c r="AJ21" s="76">
        <v>3.4000000000000002E-2</v>
      </c>
      <c r="AK21" s="37">
        <f t="shared" si="3"/>
        <v>0.23400000000000001</v>
      </c>
      <c r="AL21" s="32" t="str">
        <f t="shared" ref="AL21:AL28" si="16">IF(ISERROR(S21*AK21),"",S21*AK21)</f>
        <v/>
      </c>
      <c r="AM21" s="32" t="str">
        <f t="shared" ref="AM21:AM28" si="17">IF(ISERROR(S21+AH21+AL21),"",S21+AH21+AL21)</f>
        <v/>
      </c>
      <c r="AN21" s="33">
        <v>0</v>
      </c>
      <c r="AO21" s="32">
        <f t="shared" ref="AO21:AO28" si="18">IF(ISERROR(AX21*AN21),"",AX21*AN21)</f>
        <v>0</v>
      </c>
      <c r="AP21" s="29">
        <v>0.05</v>
      </c>
      <c r="AQ21" s="32">
        <f t="shared" ref="AQ21:AQ28" si="19">IF(ISERROR(AX21*AP21),"",AX21*AP21)</f>
        <v>0.16</v>
      </c>
      <c r="AR21" s="29">
        <v>0</v>
      </c>
      <c r="AS21" s="29">
        <v>0</v>
      </c>
      <c r="AT21" s="29">
        <v>0</v>
      </c>
      <c r="AU21" s="32">
        <f t="shared" ref="AU21:AU28" si="20">IF(ISERROR(AO21+AQ21+AT21),"",AO21+AQ21+AT21)</f>
        <v>0.16</v>
      </c>
      <c r="AV21" s="32" t="str">
        <f t="shared" ref="AV21:AV28" si="21">IF(ISERROR(AM21+AU21),"",AM21+AU21)</f>
        <v/>
      </c>
      <c r="AW21" s="34" t="str">
        <f t="shared" ref="AW21:AW28" si="22">IF(ISERROR((AX21-AV21)/AX21),"",(AX21-AV21)/AX21)</f>
        <v/>
      </c>
      <c r="AX21" s="72">
        <v>3.25</v>
      </c>
      <c r="AY21" s="28"/>
      <c r="AZ21" s="34" t="str">
        <f t="shared" si="11"/>
        <v/>
      </c>
      <c r="BA21" s="8"/>
      <c r="BB21" s="52">
        <v>500</v>
      </c>
      <c r="BC21" s="32" t="str">
        <f t="shared" si="12"/>
        <v/>
      </c>
      <c r="BD21" s="32">
        <f t="shared" si="13"/>
        <v>1625</v>
      </c>
      <c r="BE21" s="32">
        <f t="shared" si="14"/>
        <v>0</v>
      </c>
      <c r="BF21" s="30" t="str">
        <f t="shared" ref="BF21:BF28" si="23">IF(V21="","",V21*W21*X21/1000000/AC21*BB21)</f>
        <v/>
      </c>
      <c r="BG21" s="28"/>
      <c r="BH21" s="87"/>
      <c r="BI21" s="52" t="s">
        <v>10</v>
      </c>
      <c r="BJ21" s="51" t="s">
        <v>3</v>
      </c>
      <c r="BK21" s="51" t="s">
        <v>93</v>
      </c>
    </row>
    <row r="22" spans="1:63" ht="22" customHeight="1" x14ac:dyDescent="0.35">
      <c r="A22" s="27"/>
      <c r="B22" s="86"/>
      <c r="C22" s="28"/>
      <c r="D22" s="79" t="s">
        <v>9</v>
      </c>
      <c r="E22" s="47" t="s">
        <v>8</v>
      </c>
      <c r="F22" s="52" t="s">
        <v>144</v>
      </c>
      <c r="G22" s="82" t="s">
        <v>102</v>
      </c>
      <c r="H22" s="52" t="s">
        <v>77</v>
      </c>
      <c r="I22" s="52" t="s">
        <v>77</v>
      </c>
      <c r="J22" s="78" t="s">
        <v>103</v>
      </c>
      <c r="K22" s="78" t="s">
        <v>103</v>
      </c>
      <c r="L22" s="53" t="s">
        <v>106</v>
      </c>
      <c r="M22" s="82" t="s">
        <v>104</v>
      </c>
      <c r="N22" s="52"/>
      <c r="O22" s="54"/>
      <c r="P22" s="81" t="s">
        <v>137</v>
      </c>
      <c r="Q22" s="28"/>
      <c r="R22" s="51" t="s">
        <v>11</v>
      </c>
      <c r="S22" s="68" t="e">
        <f>#REF!</f>
        <v>#REF!</v>
      </c>
      <c r="T22" s="1" t="s">
        <v>4</v>
      </c>
      <c r="U22" s="85"/>
      <c r="V22" s="83"/>
      <c r="W22" s="83"/>
      <c r="X22" s="83"/>
      <c r="Y22" s="52">
        <v>9</v>
      </c>
      <c r="Z22" s="52">
        <v>9</v>
      </c>
      <c r="AA22" s="52">
        <v>13</v>
      </c>
      <c r="AB22" s="61">
        <v>10</v>
      </c>
      <c r="AC22" s="63">
        <v>1</v>
      </c>
      <c r="AD22" s="43">
        <f t="shared" ref="AD22:AD28" si="24">IF(Y22="","",Y22*Z22*AA22/1000000)</f>
        <v>1E-3</v>
      </c>
      <c r="AE22" s="35">
        <v>63</v>
      </c>
      <c r="AF22" s="31">
        <f t="shared" ref="AF22:AF28" si="25">IF(AC22="","",AE22/AD22*AC22)</f>
        <v>63000</v>
      </c>
      <c r="AG22" s="36">
        <v>2250</v>
      </c>
      <c r="AH22" s="32">
        <f t="shared" ref="AH22:AH28" si="26">IF(ISERROR(AG22/AF22),"",AG22/AF22)</f>
        <v>0.04</v>
      </c>
      <c r="AI22" s="75" t="s">
        <v>110</v>
      </c>
      <c r="AJ22" s="76">
        <v>3.4000000000000002E-2</v>
      </c>
      <c r="AK22" s="37">
        <f t="shared" ref="AK22:AK28" si="27">AJ22+20%</f>
        <v>0.23400000000000001</v>
      </c>
      <c r="AL22" s="32" t="str">
        <f t="shared" si="16"/>
        <v/>
      </c>
      <c r="AM22" s="32" t="str">
        <f t="shared" si="17"/>
        <v/>
      </c>
      <c r="AN22" s="33">
        <v>0</v>
      </c>
      <c r="AO22" s="32">
        <f t="shared" si="18"/>
        <v>0</v>
      </c>
      <c r="AP22" s="29">
        <v>0.05</v>
      </c>
      <c r="AQ22" s="32">
        <f t="shared" si="19"/>
        <v>0.16</v>
      </c>
      <c r="AR22" s="29">
        <v>0</v>
      </c>
      <c r="AS22" s="29">
        <v>0</v>
      </c>
      <c r="AT22" s="29">
        <v>0</v>
      </c>
      <c r="AU22" s="32">
        <f t="shared" si="20"/>
        <v>0.16</v>
      </c>
      <c r="AV22" s="32" t="str">
        <f t="shared" si="21"/>
        <v/>
      </c>
      <c r="AW22" s="34" t="str">
        <f t="shared" si="22"/>
        <v/>
      </c>
      <c r="AX22" s="72">
        <v>3.1</v>
      </c>
      <c r="AY22" s="28"/>
      <c r="AZ22" s="34" t="str">
        <f t="shared" ref="AZ22:AZ28" si="28">IF(ISERROR((AY22-AX22)/AY22),"",(AY22-AX22)/AY22)</f>
        <v/>
      </c>
      <c r="BA22" s="8"/>
      <c r="BB22" s="52">
        <v>500</v>
      </c>
      <c r="BC22" s="32" t="str">
        <f t="shared" ref="BC22:BC28" si="29">IF(ISERROR(AV22*BB22),"",AV22*BB22)</f>
        <v/>
      </c>
      <c r="BD22" s="32">
        <f t="shared" ref="BD22:BD28" si="30">IF(ISERROR(AX22*BB22),"",AX22*BB22)</f>
        <v>1550</v>
      </c>
      <c r="BE22" s="32">
        <f t="shared" ref="BE22:BE28" si="31">IF(ISERROR(AY22*BB22),"",AY22*BB22)</f>
        <v>0</v>
      </c>
      <c r="BF22" s="30" t="str">
        <f t="shared" si="23"/>
        <v/>
      </c>
      <c r="BG22" s="28"/>
      <c r="BH22" s="87"/>
      <c r="BI22" s="52" t="s">
        <v>10</v>
      </c>
      <c r="BJ22" s="51" t="s">
        <v>3</v>
      </c>
      <c r="BK22" s="51" t="s">
        <v>93</v>
      </c>
    </row>
    <row r="23" spans="1:63" ht="22" customHeight="1" x14ac:dyDescent="0.35">
      <c r="A23" s="27"/>
      <c r="B23" s="86"/>
      <c r="C23" s="28"/>
      <c r="D23" s="79" t="s">
        <v>9</v>
      </c>
      <c r="E23" s="47" t="s">
        <v>8</v>
      </c>
      <c r="F23" s="52" t="s">
        <v>144</v>
      </c>
      <c r="G23" s="82" t="s">
        <v>102</v>
      </c>
      <c r="H23" s="52" t="s">
        <v>78</v>
      </c>
      <c r="I23" s="52" t="s">
        <v>78</v>
      </c>
      <c r="J23" s="78" t="s">
        <v>103</v>
      </c>
      <c r="K23" s="78" t="s">
        <v>103</v>
      </c>
      <c r="L23" s="53" t="s">
        <v>107</v>
      </c>
      <c r="M23" s="82" t="s">
        <v>104</v>
      </c>
      <c r="N23" s="52"/>
      <c r="O23" s="54"/>
      <c r="P23" s="81" t="s">
        <v>138</v>
      </c>
      <c r="Q23" s="28"/>
      <c r="R23" s="51" t="s">
        <v>11</v>
      </c>
      <c r="S23" s="68" t="e">
        <f>#REF!</f>
        <v>#REF!</v>
      </c>
      <c r="T23" s="1" t="s">
        <v>4</v>
      </c>
      <c r="U23" s="85"/>
      <c r="V23" s="83"/>
      <c r="W23" s="83"/>
      <c r="X23" s="83"/>
      <c r="Y23" s="62">
        <v>10.5</v>
      </c>
      <c r="Z23" s="62">
        <v>3.5</v>
      </c>
      <c r="AA23" s="62">
        <v>15.5</v>
      </c>
      <c r="AB23" s="61">
        <v>10</v>
      </c>
      <c r="AC23" s="63">
        <v>1</v>
      </c>
      <c r="AD23" s="43">
        <f t="shared" si="24"/>
        <v>1E-3</v>
      </c>
      <c r="AE23" s="35">
        <v>63</v>
      </c>
      <c r="AF23" s="31">
        <f t="shared" si="25"/>
        <v>63000</v>
      </c>
      <c r="AG23" s="36">
        <v>2250</v>
      </c>
      <c r="AH23" s="32">
        <f t="shared" si="26"/>
        <v>0.04</v>
      </c>
      <c r="AI23" s="75" t="s">
        <v>110</v>
      </c>
      <c r="AJ23" s="76">
        <v>3.4000000000000002E-2</v>
      </c>
      <c r="AK23" s="37">
        <f t="shared" si="27"/>
        <v>0.23400000000000001</v>
      </c>
      <c r="AL23" s="32" t="str">
        <f t="shared" si="16"/>
        <v/>
      </c>
      <c r="AM23" s="32" t="str">
        <f t="shared" si="17"/>
        <v/>
      </c>
      <c r="AN23" s="33">
        <v>0</v>
      </c>
      <c r="AO23" s="32">
        <f t="shared" si="18"/>
        <v>0</v>
      </c>
      <c r="AP23" s="29">
        <v>0.05</v>
      </c>
      <c r="AQ23" s="32">
        <f t="shared" si="19"/>
        <v>0.16</v>
      </c>
      <c r="AR23" s="29">
        <v>0</v>
      </c>
      <c r="AS23" s="29">
        <v>0</v>
      </c>
      <c r="AT23" s="29">
        <v>0</v>
      </c>
      <c r="AU23" s="32">
        <f t="shared" si="20"/>
        <v>0.16</v>
      </c>
      <c r="AV23" s="32" t="str">
        <f t="shared" si="21"/>
        <v/>
      </c>
      <c r="AW23" s="34" t="str">
        <f t="shared" si="22"/>
        <v/>
      </c>
      <c r="AX23" s="72">
        <v>3.1</v>
      </c>
      <c r="AY23" s="28"/>
      <c r="AZ23" s="34" t="str">
        <f t="shared" si="28"/>
        <v/>
      </c>
      <c r="BA23" s="8"/>
      <c r="BB23" s="52">
        <v>500</v>
      </c>
      <c r="BC23" s="32" t="str">
        <f t="shared" si="29"/>
        <v/>
      </c>
      <c r="BD23" s="32">
        <f t="shared" si="30"/>
        <v>1550</v>
      </c>
      <c r="BE23" s="32">
        <f t="shared" si="31"/>
        <v>0</v>
      </c>
      <c r="BF23" s="30" t="str">
        <f t="shared" si="23"/>
        <v/>
      </c>
      <c r="BG23" s="28"/>
      <c r="BH23" s="87"/>
      <c r="BI23" s="52" t="s">
        <v>10</v>
      </c>
      <c r="BJ23" s="51" t="s">
        <v>3</v>
      </c>
      <c r="BK23" s="51" t="s">
        <v>93</v>
      </c>
    </row>
    <row r="24" spans="1:63" ht="22" customHeight="1" x14ac:dyDescent="0.35">
      <c r="A24" s="27"/>
      <c r="B24" s="86"/>
      <c r="C24" s="28"/>
      <c r="D24" s="79" t="s">
        <v>9</v>
      </c>
      <c r="E24" s="47" t="s">
        <v>8</v>
      </c>
      <c r="F24" s="52" t="s">
        <v>144</v>
      </c>
      <c r="G24" s="82" t="s">
        <v>102</v>
      </c>
      <c r="H24" s="52" t="s">
        <v>80</v>
      </c>
      <c r="I24" s="52" t="s">
        <v>80</v>
      </c>
      <c r="J24" s="78" t="s">
        <v>103</v>
      </c>
      <c r="K24" s="78" t="s">
        <v>103</v>
      </c>
      <c r="L24" s="53" t="s">
        <v>81</v>
      </c>
      <c r="M24" s="82" t="s">
        <v>104</v>
      </c>
      <c r="N24" s="52"/>
      <c r="O24" s="54"/>
      <c r="P24" s="81" t="s">
        <v>139</v>
      </c>
      <c r="Q24" s="28"/>
      <c r="R24" s="51" t="s">
        <v>11</v>
      </c>
      <c r="S24" s="68" t="e">
        <f>#REF!</f>
        <v>#REF!</v>
      </c>
      <c r="T24" s="1" t="s">
        <v>4</v>
      </c>
      <c r="U24" s="85"/>
      <c r="V24" s="83"/>
      <c r="W24" s="83"/>
      <c r="X24" s="83"/>
      <c r="Y24" s="62">
        <v>15</v>
      </c>
      <c r="Z24" s="62">
        <v>3.5</v>
      </c>
      <c r="AA24" s="62">
        <v>27.5</v>
      </c>
      <c r="AB24" s="61">
        <v>10</v>
      </c>
      <c r="AC24" s="63">
        <v>1</v>
      </c>
      <c r="AD24" s="43">
        <f t="shared" si="24"/>
        <v>1E-3</v>
      </c>
      <c r="AE24" s="35">
        <v>63</v>
      </c>
      <c r="AF24" s="31">
        <f t="shared" si="25"/>
        <v>63000</v>
      </c>
      <c r="AG24" s="36">
        <v>2250</v>
      </c>
      <c r="AH24" s="32">
        <f t="shared" si="26"/>
        <v>0.04</v>
      </c>
      <c r="AI24" s="75" t="s">
        <v>110</v>
      </c>
      <c r="AJ24" s="76">
        <v>3.4000000000000002E-2</v>
      </c>
      <c r="AK24" s="37">
        <f t="shared" si="27"/>
        <v>0.23400000000000001</v>
      </c>
      <c r="AL24" s="32" t="str">
        <f t="shared" si="16"/>
        <v/>
      </c>
      <c r="AM24" s="32" t="str">
        <f t="shared" si="17"/>
        <v/>
      </c>
      <c r="AN24" s="33">
        <v>0</v>
      </c>
      <c r="AO24" s="32">
        <f t="shared" si="18"/>
        <v>0</v>
      </c>
      <c r="AP24" s="29">
        <v>0.05</v>
      </c>
      <c r="AQ24" s="32">
        <f t="shared" si="19"/>
        <v>0.26</v>
      </c>
      <c r="AR24" s="29">
        <v>0</v>
      </c>
      <c r="AS24" s="29">
        <v>0</v>
      </c>
      <c r="AT24" s="29">
        <v>0</v>
      </c>
      <c r="AU24" s="32">
        <f t="shared" si="20"/>
        <v>0.26</v>
      </c>
      <c r="AV24" s="32" t="str">
        <f t="shared" si="21"/>
        <v/>
      </c>
      <c r="AW24" s="34" t="str">
        <f t="shared" si="22"/>
        <v/>
      </c>
      <c r="AX24" s="72">
        <v>5.25</v>
      </c>
      <c r="AY24" s="28"/>
      <c r="AZ24" s="34" t="str">
        <f t="shared" si="28"/>
        <v/>
      </c>
      <c r="BA24" s="8"/>
      <c r="BB24" s="52">
        <v>500</v>
      </c>
      <c r="BC24" s="32" t="str">
        <f t="shared" si="29"/>
        <v/>
      </c>
      <c r="BD24" s="32">
        <f t="shared" si="30"/>
        <v>2625</v>
      </c>
      <c r="BE24" s="32">
        <f t="shared" si="31"/>
        <v>0</v>
      </c>
      <c r="BF24" s="30" t="str">
        <f t="shared" si="23"/>
        <v/>
      </c>
      <c r="BG24" s="28"/>
      <c r="BH24" s="87"/>
      <c r="BI24" s="52" t="s">
        <v>10</v>
      </c>
      <c r="BJ24" s="51" t="s">
        <v>3</v>
      </c>
      <c r="BK24" s="51" t="s">
        <v>93</v>
      </c>
    </row>
    <row r="25" spans="1:63" ht="22" customHeight="1" x14ac:dyDescent="0.35">
      <c r="A25" s="27"/>
      <c r="B25" s="86"/>
      <c r="C25" s="28"/>
      <c r="D25" s="79" t="s">
        <v>9</v>
      </c>
      <c r="E25" s="47" t="s">
        <v>8</v>
      </c>
      <c r="F25" s="52" t="s">
        <v>144</v>
      </c>
      <c r="G25" s="82" t="s">
        <v>102</v>
      </c>
      <c r="H25" s="49" t="s">
        <v>79</v>
      </c>
      <c r="I25" s="49" t="s">
        <v>79</v>
      </c>
      <c r="J25" s="78" t="s">
        <v>103</v>
      </c>
      <c r="K25" s="78" t="s">
        <v>103</v>
      </c>
      <c r="L25" s="53" t="s">
        <v>108</v>
      </c>
      <c r="M25" s="82" t="s">
        <v>104</v>
      </c>
      <c r="N25" s="52"/>
      <c r="O25" s="54"/>
      <c r="P25" s="81" t="s">
        <v>140</v>
      </c>
      <c r="Q25" s="28"/>
      <c r="R25" s="51" t="s">
        <v>11</v>
      </c>
      <c r="S25" s="68" t="e">
        <f>#REF!</f>
        <v>#REF!</v>
      </c>
      <c r="T25" s="1" t="s">
        <v>4</v>
      </c>
      <c r="U25" s="85"/>
      <c r="V25" s="83"/>
      <c r="W25" s="83"/>
      <c r="X25" s="83"/>
      <c r="Y25" s="62">
        <v>11</v>
      </c>
      <c r="Z25" s="62">
        <v>11</v>
      </c>
      <c r="AA25" s="62">
        <v>13.5</v>
      </c>
      <c r="AB25" s="61">
        <v>10</v>
      </c>
      <c r="AC25" s="63">
        <v>1</v>
      </c>
      <c r="AD25" s="43">
        <f t="shared" si="24"/>
        <v>2E-3</v>
      </c>
      <c r="AE25" s="35">
        <v>63</v>
      </c>
      <c r="AF25" s="31">
        <f t="shared" si="25"/>
        <v>31500</v>
      </c>
      <c r="AG25" s="36">
        <v>2250</v>
      </c>
      <c r="AH25" s="32">
        <f t="shared" si="26"/>
        <v>7.0000000000000007E-2</v>
      </c>
      <c r="AI25" s="75" t="s">
        <v>110</v>
      </c>
      <c r="AJ25" s="76">
        <v>3.4000000000000002E-2</v>
      </c>
      <c r="AK25" s="37">
        <f t="shared" si="27"/>
        <v>0.23400000000000001</v>
      </c>
      <c r="AL25" s="32" t="str">
        <f t="shared" si="16"/>
        <v/>
      </c>
      <c r="AM25" s="32" t="str">
        <f t="shared" si="17"/>
        <v/>
      </c>
      <c r="AN25" s="33">
        <v>0</v>
      </c>
      <c r="AO25" s="32">
        <f t="shared" si="18"/>
        <v>0</v>
      </c>
      <c r="AP25" s="29">
        <v>0.05</v>
      </c>
      <c r="AQ25" s="32">
        <f t="shared" si="19"/>
        <v>0.24</v>
      </c>
      <c r="AR25" s="29">
        <v>0</v>
      </c>
      <c r="AS25" s="29">
        <v>0</v>
      </c>
      <c r="AT25" s="29">
        <v>0</v>
      </c>
      <c r="AU25" s="32">
        <f t="shared" si="20"/>
        <v>0.24</v>
      </c>
      <c r="AV25" s="32" t="str">
        <f t="shared" si="21"/>
        <v/>
      </c>
      <c r="AW25" s="34" t="str">
        <f t="shared" si="22"/>
        <v/>
      </c>
      <c r="AX25" s="72">
        <v>4.8499999999999996</v>
      </c>
      <c r="AY25" s="28"/>
      <c r="AZ25" s="34" t="str">
        <f t="shared" si="28"/>
        <v/>
      </c>
      <c r="BA25" s="8"/>
      <c r="BB25" s="52">
        <v>500</v>
      </c>
      <c r="BC25" s="32" t="str">
        <f t="shared" si="29"/>
        <v/>
      </c>
      <c r="BD25" s="32">
        <f t="shared" si="30"/>
        <v>2425</v>
      </c>
      <c r="BE25" s="32">
        <f t="shared" si="31"/>
        <v>0</v>
      </c>
      <c r="BF25" s="30" t="str">
        <f t="shared" si="23"/>
        <v/>
      </c>
      <c r="BG25" s="28"/>
      <c r="BH25" s="87"/>
      <c r="BI25" s="52" t="s">
        <v>10</v>
      </c>
      <c r="BJ25" s="51" t="s">
        <v>3</v>
      </c>
      <c r="BK25" s="51" t="s">
        <v>93</v>
      </c>
    </row>
    <row r="26" spans="1:63" ht="22" customHeight="1" x14ac:dyDescent="0.35">
      <c r="A26" s="27"/>
      <c r="B26" s="86"/>
      <c r="C26" s="28"/>
      <c r="D26" s="79" t="s">
        <v>9</v>
      </c>
      <c r="E26" s="47" t="s">
        <v>8</v>
      </c>
      <c r="F26" s="52" t="s">
        <v>144</v>
      </c>
      <c r="G26" s="82" t="s">
        <v>102</v>
      </c>
      <c r="H26" s="50" t="s">
        <v>85</v>
      </c>
      <c r="I26" s="50" t="s">
        <v>146</v>
      </c>
      <c r="J26" s="78" t="s">
        <v>103</v>
      </c>
      <c r="K26" s="78" t="s">
        <v>103</v>
      </c>
      <c r="L26" s="53" t="s">
        <v>86</v>
      </c>
      <c r="M26" s="82" t="s">
        <v>104</v>
      </c>
      <c r="N26" s="52"/>
      <c r="O26" s="54"/>
      <c r="P26" s="81" t="s">
        <v>141</v>
      </c>
      <c r="Q26" s="28"/>
      <c r="R26" s="51" t="s">
        <v>11</v>
      </c>
      <c r="S26" s="68" t="e">
        <f>#REF!</f>
        <v>#REF!</v>
      </c>
      <c r="T26" s="1" t="s">
        <v>4</v>
      </c>
      <c r="U26" s="85"/>
      <c r="V26" s="83"/>
      <c r="W26" s="83"/>
      <c r="X26" s="83"/>
      <c r="Y26" s="62">
        <v>11</v>
      </c>
      <c r="Z26" s="62">
        <v>11</v>
      </c>
      <c r="AA26" s="62">
        <v>40</v>
      </c>
      <c r="AB26" s="61">
        <v>10</v>
      </c>
      <c r="AC26" s="63">
        <v>1</v>
      </c>
      <c r="AD26" s="43">
        <f t="shared" si="24"/>
        <v>5.0000000000000001E-3</v>
      </c>
      <c r="AE26" s="35">
        <v>63</v>
      </c>
      <c r="AF26" s="31">
        <f t="shared" si="25"/>
        <v>12600</v>
      </c>
      <c r="AG26" s="36">
        <v>2250</v>
      </c>
      <c r="AH26" s="32">
        <f t="shared" si="26"/>
        <v>0.18</v>
      </c>
      <c r="AI26" s="75" t="s">
        <v>110</v>
      </c>
      <c r="AJ26" s="76">
        <v>3.4000000000000002E-2</v>
      </c>
      <c r="AK26" s="37">
        <f t="shared" si="27"/>
        <v>0.23400000000000001</v>
      </c>
      <c r="AL26" s="32" t="str">
        <f t="shared" si="16"/>
        <v/>
      </c>
      <c r="AM26" s="32" t="str">
        <f t="shared" si="17"/>
        <v/>
      </c>
      <c r="AN26" s="33">
        <v>0</v>
      </c>
      <c r="AO26" s="32">
        <f t="shared" si="18"/>
        <v>0</v>
      </c>
      <c r="AP26" s="29">
        <v>0.05</v>
      </c>
      <c r="AQ26" s="32">
        <f t="shared" si="19"/>
        <v>0.38</v>
      </c>
      <c r="AR26" s="29">
        <v>0</v>
      </c>
      <c r="AS26" s="29">
        <v>0</v>
      </c>
      <c r="AT26" s="29">
        <v>0</v>
      </c>
      <c r="AU26" s="32">
        <f t="shared" si="20"/>
        <v>0.38</v>
      </c>
      <c r="AV26" s="32" t="str">
        <f t="shared" si="21"/>
        <v/>
      </c>
      <c r="AW26" s="34" t="str">
        <f t="shared" si="22"/>
        <v/>
      </c>
      <c r="AX26" s="72">
        <v>7.5</v>
      </c>
      <c r="AY26" s="28"/>
      <c r="AZ26" s="34" t="str">
        <f t="shared" si="28"/>
        <v/>
      </c>
      <c r="BA26" s="8"/>
      <c r="BB26" s="52">
        <v>500</v>
      </c>
      <c r="BC26" s="32" t="str">
        <f t="shared" si="29"/>
        <v/>
      </c>
      <c r="BD26" s="32">
        <f t="shared" si="30"/>
        <v>3750</v>
      </c>
      <c r="BE26" s="32">
        <f t="shared" si="31"/>
        <v>0</v>
      </c>
      <c r="BF26" s="30" t="str">
        <f t="shared" si="23"/>
        <v/>
      </c>
      <c r="BG26" s="28"/>
      <c r="BH26" s="87"/>
      <c r="BI26" s="52" t="s">
        <v>10</v>
      </c>
      <c r="BJ26" s="51" t="s">
        <v>3</v>
      </c>
      <c r="BK26" s="51" t="s">
        <v>93</v>
      </c>
    </row>
    <row r="27" spans="1:63" ht="22" customHeight="1" x14ac:dyDescent="0.35">
      <c r="A27" s="27"/>
      <c r="B27" s="86"/>
      <c r="C27" s="28"/>
      <c r="D27" s="79" t="s">
        <v>9</v>
      </c>
      <c r="E27" s="47" t="s">
        <v>8</v>
      </c>
      <c r="F27" s="52" t="s">
        <v>144</v>
      </c>
      <c r="G27" s="82" t="s">
        <v>102</v>
      </c>
      <c r="H27" s="49" t="s">
        <v>82</v>
      </c>
      <c r="I27" s="49" t="s">
        <v>82</v>
      </c>
      <c r="J27" s="78" t="s">
        <v>103</v>
      </c>
      <c r="K27" s="78" t="s">
        <v>103</v>
      </c>
      <c r="L27" s="53" t="s">
        <v>83</v>
      </c>
      <c r="M27" s="82" t="s">
        <v>104</v>
      </c>
      <c r="N27" s="52"/>
      <c r="O27" s="54"/>
      <c r="P27" s="81" t="s">
        <v>142</v>
      </c>
      <c r="Q27" s="28"/>
      <c r="R27" s="51" t="s">
        <v>11</v>
      </c>
      <c r="S27" s="68" t="e">
        <f>#REF!</f>
        <v>#REF!</v>
      </c>
      <c r="T27" s="1" t="s">
        <v>4</v>
      </c>
      <c r="U27" s="85"/>
      <c r="V27" s="83"/>
      <c r="W27" s="83"/>
      <c r="X27" s="83"/>
      <c r="Y27" s="62">
        <v>16</v>
      </c>
      <c r="Z27" s="62">
        <v>16</v>
      </c>
      <c r="AA27" s="62">
        <v>17</v>
      </c>
      <c r="AB27" s="61">
        <v>10</v>
      </c>
      <c r="AC27" s="63">
        <v>1</v>
      </c>
      <c r="AD27" s="43">
        <f t="shared" si="24"/>
        <v>4.0000000000000001E-3</v>
      </c>
      <c r="AE27" s="35">
        <v>63</v>
      </c>
      <c r="AF27" s="31">
        <f t="shared" si="25"/>
        <v>15750</v>
      </c>
      <c r="AG27" s="36">
        <v>2250</v>
      </c>
      <c r="AH27" s="32">
        <f t="shared" si="26"/>
        <v>0.14000000000000001</v>
      </c>
      <c r="AI27" s="75" t="s">
        <v>110</v>
      </c>
      <c r="AJ27" s="76">
        <v>3.4000000000000002E-2</v>
      </c>
      <c r="AK27" s="37">
        <f t="shared" si="27"/>
        <v>0.23400000000000001</v>
      </c>
      <c r="AL27" s="32" t="str">
        <f t="shared" si="16"/>
        <v/>
      </c>
      <c r="AM27" s="32" t="str">
        <f t="shared" si="17"/>
        <v/>
      </c>
      <c r="AN27" s="33">
        <v>0</v>
      </c>
      <c r="AO27" s="32">
        <f t="shared" si="18"/>
        <v>0</v>
      </c>
      <c r="AP27" s="29">
        <v>0.05</v>
      </c>
      <c r="AQ27" s="32">
        <f t="shared" si="19"/>
        <v>0.38</v>
      </c>
      <c r="AR27" s="29">
        <v>0</v>
      </c>
      <c r="AS27" s="29">
        <v>0</v>
      </c>
      <c r="AT27" s="29">
        <v>0</v>
      </c>
      <c r="AU27" s="32">
        <f t="shared" si="20"/>
        <v>0.38</v>
      </c>
      <c r="AV27" s="32" t="str">
        <f t="shared" si="21"/>
        <v/>
      </c>
      <c r="AW27" s="34" t="str">
        <f t="shared" si="22"/>
        <v/>
      </c>
      <c r="AX27" s="72">
        <v>7.5</v>
      </c>
      <c r="AY27" s="28"/>
      <c r="AZ27" s="34" t="str">
        <f t="shared" si="28"/>
        <v/>
      </c>
      <c r="BA27" s="8"/>
      <c r="BB27" s="52">
        <v>500</v>
      </c>
      <c r="BC27" s="32" t="str">
        <f t="shared" si="29"/>
        <v/>
      </c>
      <c r="BD27" s="32">
        <f t="shared" si="30"/>
        <v>3750</v>
      </c>
      <c r="BE27" s="32">
        <f t="shared" si="31"/>
        <v>0</v>
      </c>
      <c r="BF27" s="30" t="str">
        <f t="shared" si="23"/>
        <v/>
      </c>
      <c r="BG27" s="28"/>
      <c r="BH27" s="87"/>
      <c r="BI27" s="52" t="s">
        <v>10</v>
      </c>
      <c r="BJ27" s="51" t="s">
        <v>3</v>
      </c>
      <c r="BK27" s="51" t="s">
        <v>93</v>
      </c>
    </row>
    <row r="28" spans="1:63" ht="22" customHeight="1" x14ac:dyDescent="0.35">
      <c r="A28" s="27"/>
      <c r="B28" s="86"/>
      <c r="C28" s="28"/>
      <c r="D28" s="79" t="s">
        <v>9</v>
      </c>
      <c r="E28" s="47" t="s">
        <v>8</v>
      </c>
      <c r="F28" s="52" t="s">
        <v>144</v>
      </c>
      <c r="G28" s="82" t="s">
        <v>102</v>
      </c>
      <c r="H28" s="52" t="s">
        <v>84</v>
      </c>
      <c r="I28" s="52" t="s">
        <v>84</v>
      </c>
      <c r="J28" s="78" t="s">
        <v>103</v>
      </c>
      <c r="K28" s="78" t="s">
        <v>103</v>
      </c>
      <c r="L28" s="53" t="s">
        <v>71</v>
      </c>
      <c r="M28" s="82" t="s">
        <v>104</v>
      </c>
      <c r="N28" s="52"/>
      <c r="O28" s="54"/>
      <c r="P28" s="81" t="s">
        <v>143</v>
      </c>
      <c r="Q28" s="28"/>
      <c r="R28" s="51" t="s">
        <v>11</v>
      </c>
      <c r="S28" s="68" t="e">
        <f>#REF!</f>
        <v>#REF!</v>
      </c>
      <c r="T28" s="1" t="s">
        <v>4</v>
      </c>
      <c r="U28" s="85"/>
      <c r="V28" s="83"/>
      <c r="W28" s="83"/>
      <c r="X28" s="83"/>
      <c r="Y28" s="62">
        <v>21.5</v>
      </c>
      <c r="Z28" s="62">
        <v>21.5</v>
      </c>
      <c r="AA28" s="62">
        <v>27.5</v>
      </c>
      <c r="AB28" s="61">
        <v>10</v>
      </c>
      <c r="AC28" s="63">
        <v>1</v>
      </c>
      <c r="AD28" s="43">
        <f t="shared" si="24"/>
        <v>1.2999999999999999E-2</v>
      </c>
      <c r="AE28" s="35">
        <v>63</v>
      </c>
      <c r="AF28" s="31">
        <f t="shared" si="25"/>
        <v>4846</v>
      </c>
      <c r="AG28" s="36">
        <v>2250</v>
      </c>
      <c r="AH28" s="32">
        <f t="shared" si="26"/>
        <v>0.46</v>
      </c>
      <c r="AI28" s="75" t="s">
        <v>110</v>
      </c>
      <c r="AJ28" s="76">
        <v>3.4000000000000002E-2</v>
      </c>
      <c r="AK28" s="37">
        <f t="shared" si="27"/>
        <v>0.23400000000000001</v>
      </c>
      <c r="AL28" s="32" t="str">
        <f t="shared" si="16"/>
        <v/>
      </c>
      <c r="AM28" s="32" t="str">
        <f t="shared" si="17"/>
        <v/>
      </c>
      <c r="AN28" s="33">
        <v>0</v>
      </c>
      <c r="AO28" s="32">
        <f t="shared" si="18"/>
        <v>0</v>
      </c>
      <c r="AP28" s="29">
        <v>0.05</v>
      </c>
      <c r="AQ28" s="32">
        <f t="shared" si="19"/>
        <v>0.63</v>
      </c>
      <c r="AR28" s="29">
        <v>0</v>
      </c>
      <c r="AS28" s="29">
        <v>0</v>
      </c>
      <c r="AT28" s="29">
        <v>0</v>
      </c>
      <c r="AU28" s="32">
        <f t="shared" si="20"/>
        <v>0.63</v>
      </c>
      <c r="AV28" s="32" t="str">
        <f t="shared" si="21"/>
        <v/>
      </c>
      <c r="AW28" s="34" t="str">
        <f t="shared" si="22"/>
        <v/>
      </c>
      <c r="AX28" s="72">
        <v>12.5</v>
      </c>
      <c r="AY28" s="28"/>
      <c r="AZ28" s="34" t="str">
        <f t="shared" si="28"/>
        <v/>
      </c>
      <c r="BA28" s="8"/>
      <c r="BB28" s="52">
        <v>500</v>
      </c>
      <c r="BC28" s="32" t="str">
        <f t="shared" si="29"/>
        <v/>
      </c>
      <c r="BD28" s="32">
        <f t="shared" si="30"/>
        <v>6250</v>
      </c>
      <c r="BE28" s="32">
        <f t="shared" si="31"/>
        <v>0</v>
      </c>
      <c r="BF28" s="30" t="str">
        <f t="shared" si="23"/>
        <v/>
      </c>
      <c r="BG28" s="28"/>
      <c r="BH28" s="87"/>
      <c r="BI28" s="52" t="s">
        <v>10</v>
      </c>
      <c r="BJ28" s="51" t="s">
        <v>3</v>
      </c>
      <c r="BK28" s="51" t="s">
        <v>93</v>
      </c>
    </row>
  </sheetData>
  <sheetProtection insertRows="0" deleteRows="0" sort="0"/>
  <protectedRanges>
    <protectedRange sqref="A29:J154 L29:N154 P29:AX154 A20:C28 AX9:AX10 A2:C11 A12:C19 AZ2:AZ28 AX12:AX28 AH2:AH28 AD2:AF28 BF2:BF28 S2:T28 Q2:Q28 AL2:AW28" name="Range1"/>
    <protectedRange sqref="AG2:AG28" name="Range1_3"/>
    <protectedRange sqref="K2:K11" name="Range1_8_2"/>
    <protectedRange sqref="M2:M7 M9:M11" name="Range1_8_3"/>
    <protectedRange sqref="U9:U11 Y16:AA16 U2:U7 Y6:AA11 Y19:AA19" name="Range1_8_5"/>
    <protectedRange sqref="Y2:AA5 Y12:AA12 Y14:AA15" name="Range1_2_3_1"/>
    <protectedRange sqref="Y24:AA24" name="Range1_9_2"/>
    <protectedRange sqref="Y18:AA18" name="Range1_2_2"/>
    <protectedRange sqref="BB6:BB11" name="Range1_8_6"/>
    <protectedRange sqref="BB2:BB5" name="Range1_6_1_1"/>
    <protectedRange sqref="AI20 AI2 AI12" name="Range1_23"/>
    <protectedRange sqref="E12:E19 E2:E11" name="Range1_19_1"/>
    <protectedRange sqref="AI21:AI28 AI3:AI11 AI13:AI19" name="Range1_4_1_1_1"/>
    <protectedRange sqref="P2:P11" name="Range1_6_1_1_2_1_1_1_1_2_3"/>
  </protectedRanges>
  <mergeCells count="18">
    <mergeCell ref="V20:V28"/>
    <mergeCell ref="W20:W28"/>
    <mergeCell ref="BH20:BH28"/>
    <mergeCell ref="BH2:BH11"/>
    <mergeCell ref="X20:X28"/>
    <mergeCell ref="X2:X11"/>
    <mergeCell ref="X12:X19"/>
    <mergeCell ref="BH12:BH19"/>
    <mergeCell ref="V2:V11"/>
    <mergeCell ref="W2:W11"/>
    <mergeCell ref="U12:U19"/>
    <mergeCell ref="V12:V19"/>
    <mergeCell ref="W12:W19"/>
    <mergeCell ref="B2:B11"/>
    <mergeCell ref="B12:B19"/>
    <mergeCell ref="B20:B28"/>
    <mergeCell ref="U20:U28"/>
    <mergeCell ref="U2:U11"/>
  </mergeCells>
  <phoneticPr fontId="18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E62A3EE-200E-4143-85C1-FF0B561B0D2D}">
          <x14:formula1>
            <xm:f>#REF!</xm:f>
          </x14:formula1>
          <xm:sqref>T2:T28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刘婕</cp:lastModifiedBy>
  <dcterms:created xsi:type="dcterms:W3CDTF">2025-03-10T18:28:45Z</dcterms:created>
  <dcterms:modified xsi:type="dcterms:W3CDTF">2026-01-15T08:45:16Z</dcterms:modified>
</cp:coreProperties>
</file>