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127CE8AC-F7AF-4122-A125-E227A5578C24}" xr6:coauthVersionLast="47" xr6:coauthVersionMax="47" xr10:uidLastSave="{00000000-0000-0000-0000-000000000000}"/>
  <bookViews>
    <workbookView xWindow="-110" yWindow="-110" windowWidth="19420" windowHeight="11500" xr2:uid="{B94E8D1A-B8E6-456A-8CC0-80439DDD2939}"/>
  </bookViews>
  <sheets>
    <sheet name="Ite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1" i="1" l="1"/>
  <c r="BB11" i="1"/>
  <c r="BA11" i="1"/>
  <c r="AX11" i="1" s="1"/>
  <c r="AT11" i="1"/>
  <c r="AQ11" i="1"/>
  <c r="AO11" i="1"/>
  <c r="AM11" i="1"/>
  <c r="AU11" i="1" s="1"/>
  <c r="AJ11" i="1"/>
  <c r="AD11" i="1"/>
  <c r="AE11" i="1" s="1"/>
  <c r="AG11" i="1" s="1"/>
  <c r="AK11" i="1" s="1"/>
  <c r="S11" i="1"/>
  <c r="U11" i="1" s="1"/>
  <c r="BE10" i="1"/>
  <c r="BB10" i="1"/>
  <c r="BA10" i="1"/>
  <c r="AX10" i="1"/>
  <c r="AT10" i="1"/>
  <c r="AQ10" i="1"/>
  <c r="AO10" i="1"/>
  <c r="AM10" i="1"/>
  <c r="AU10" i="1" s="1"/>
  <c r="AJ10" i="1"/>
  <c r="AD10" i="1"/>
  <c r="AE10" i="1" s="1"/>
  <c r="AG10" i="1" s="1"/>
  <c r="AK10" i="1" s="1"/>
  <c r="AV10" i="1" s="1"/>
  <c r="S10" i="1"/>
  <c r="U10" i="1" s="1"/>
  <c r="BE9" i="1"/>
  <c r="BB9" i="1"/>
  <c r="BA9" i="1"/>
  <c r="AX9" i="1" s="1"/>
  <c r="AT9" i="1"/>
  <c r="AQ9" i="1"/>
  <c r="AO9" i="1"/>
  <c r="AM9" i="1"/>
  <c r="AU9" i="1" s="1"/>
  <c r="AJ9" i="1"/>
  <c r="AD9" i="1"/>
  <c r="AE9" i="1" s="1"/>
  <c r="AG9" i="1" s="1"/>
  <c r="AK9" i="1" s="1"/>
  <c r="AV9" i="1" s="1"/>
  <c r="S9" i="1"/>
  <c r="U9" i="1" s="1"/>
  <c r="BE8" i="1"/>
  <c r="BB8" i="1"/>
  <c r="BA8" i="1"/>
  <c r="AX8" i="1" s="1"/>
  <c r="AT8" i="1"/>
  <c r="AQ8" i="1"/>
  <c r="AO8" i="1"/>
  <c r="AM8" i="1"/>
  <c r="AJ8" i="1"/>
  <c r="AD8" i="1"/>
  <c r="AE8" i="1" s="1"/>
  <c r="AG8" i="1" s="1"/>
  <c r="AK8" i="1" s="1"/>
  <c r="S8" i="1"/>
  <c r="U8" i="1" s="1"/>
  <c r="BE7" i="1"/>
  <c r="BB7" i="1"/>
  <c r="BA7" i="1"/>
  <c r="AX7" i="1" s="1"/>
  <c r="AT7" i="1"/>
  <c r="AQ7" i="1"/>
  <c r="AO7" i="1"/>
  <c r="AM7" i="1"/>
  <c r="AJ7" i="1"/>
  <c r="AD7" i="1"/>
  <c r="AE7" i="1" s="1"/>
  <c r="AG7" i="1" s="1"/>
  <c r="AK7" i="1" s="1"/>
  <c r="S7" i="1"/>
  <c r="U7" i="1" s="1"/>
  <c r="BE6" i="1"/>
  <c r="BB6" i="1"/>
  <c r="BA6" i="1"/>
  <c r="AX6" i="1" s="1"/>
  <c r="AT6" i="1"/>
  <c r="AQ6" i="1"/>
  <c r="AO6" i="1"/>
  <c r="AM6" i="1"/>
  <c r="AJ6" i="1"/>
  <c r="AD6" i="1"/>
  <c r="AE6" i="1" s="1"/>
  <c r="AG6" i="1" s="1"/>
  <c r="AK6" i="1" s="1"/>
  <c r="S6" i="1"/>
  <c r="U6" i="1" s="1"/>
  <c r="BE5" i="1"/>
  <c r="BB5" i="1"/>
  <c r="BA5" i="1"/>
  <c r="AX5" i="1" s="1"/>
  <c r="AT5" i="1"/>
  <c r="AQ5" i="1"/>
  <c r="AO5" i="1"/>
  <c r="AM5" i="1"/>
  <c r="AU5" i="1" s="1"/>
  <c r="AJ5" i="1"/>
  <c r="AD5" i="1"/>
  <c r="AE5" i="1" s="1"/>
  <c r="AG5" i="1" s="1"/>
  <c r="AK5" i="1" s="1"/>
  <c r="AV5" i="1" s="1"/>
  <c r="S5" i="1"/>
  <c r="U5" i="1" s="1"/>
  <c r="BE4" i="1"/>
  <c r="BB4" i="1"/>
  <c r="BA4" i="1"/>
  <c r="AX4" i="1"/>
  <c r="AT4" i="1"/>
  <c r="AQ4" i="1"/>
  <c r="AO4" i="1"/>
  <c r="AM4" i="1"/>
  <c r="AJ4" i="1"/>
  <c r="AD4" i="1"/>
  <c r="AE4" i="1" s="1"/>
  <c r="AG4" i="1" s="1"/>
  <c r="AK4" i="1" s="1"/>
  <c r="S4" i="1"/>
  <c r="U4" i="1" s="1"/>
  <c r="BE3" i="1"/>
  <c r="BB3" i="1"/>
  <c r="BA3" i="1"/>
  <c r="AX3" i="1"/>
  <c r="AT3" i="1"/>
  <c r="AQ3" i="1"/>
  <c r="AO3" i="1"/>
  <c r="AM3" i="1"/>
  <c r="AJ3" i="1"/>
  <c r="AD3" i="1"/>
  <c r="AE3" i="1" s="1"/>
  <c r="AG3" i="1" s="1"/>
  <c r="AK3" i="1" s="1"/>
  <c r="S3" i="1"/>
  <c r="U3" i="1" s="1"/>
  <c r="BE2" i="1"/>
  <c r="BB2" i="1"/>
  <c r="BA2" i="1"/>
  <c r="AX2" i="1" s="1"/>
  <c r="AT2" i="1"/>
  <c r="AQ2" i="1"/>
  <c r="AO2" i="1"/>
  <c r="AM2" i="1"/>
  <c r="AJ2" i="1"/>
  <c r="AD2" i="1"/>
  <c r="AE2" i="1" s="1"/>
  <c r="AG2" i="1" s="1"/>
  <c r="AK2" i="1" s="1"/>
  <c r="S2" i="1"/>
  <c r="U2" i="1" s="1"/>
  <c r="AU7" i="1" l="1"/>
  <c r="AV7" i="1" s="1"/>
  <c r="AV11" i="1"/>
  <c r="AW11" i="1" s="1"/>
  <c r="AU4" i="1"/>
  <c r="AU8" i="1"/>
  <c r="AV8" i="1" s="1"/>
  <c r="AV4" i="1"/>
  <c r="AW4" i="1" s="1"/>
  <c r="AU3" i="1"/>
  <c r="AV3" i="1" s="1"/>
  <c r="AU6" i="1"/>
  <c r="AV6" i="1" s="1"/>
  <c r="AU2" i="1"/>
  <c r="AV2" i="1" s="1"/>
  <c r="BD11" i="1"/>
  <c r="BD10" i="1"/>
  <c r="AW10" i="1"/>
  <c r="BD9" i="1"/>
  <c r="AW9" i="1"/>
  <c r="AW5" i="1"/>
  <c r="BD5" i="1"/>
  <c r="BD7" i="1" l="1"/>
  <c r="AW7" i="1"/>
  <c r="BD2" i="1"/>
  <c r="AW2" i="1"/>
  <c r="AW3" i="1"/>
  <c r="BD3" i="1"/>
  <c r="BD8" i="1"/>
  <c r="AW8" i="1"/>
  <c r="BD6" i="1"/>
  <c r="AW6" i="1"/>
  <c r="BD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2B58F1A1-893C-4F27-8BB6-0B768BB69FE2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BE755A2-B8D4-4F78-AD2E-D844EFBAD9E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D9F99D53-82ED-45E6-B004-1B89684CA8B9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7F9F6C05-9B4A-4A9D-9388-2F3EC6F9FE47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6D9B257-D8C3-4E15-B6FB-08BAFFE1CC3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DBC192B-D595-4B67-BF50-0DE27AB567FC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688D77DD-AB53-4392-BEB2-01988D12661E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DE803904-57AD-4ACA-BBC6-70ACF11B98E3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88994B6A-49A2-431B-B3F8-0B3FD88BB483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2371305E-5F0C-47EA-B9A0-E77BD2D19D29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C517AED5-2A87-4231-8979-6B77AAEFC430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 xr:uid="{03B6B236-1D26-415D-BB53-3BDDFBCCAC63}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 xr:uid="{6D34960C-8A06-4559-8959-4BA59740AF9C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 xr:uid="{24881D8E-83DA-42C0-9B5E-A90CD9876C5F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FB25D2E8-9E61-4868-B580-68E4F8C343CB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 xr:uid="{8B067E1A-7A5D-422F-932B-67A4C0293FBE}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 xr:uid="{847D8F54-56B2-4F8E-B075-CED02DD0BAF6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 xr:uid="{872FA984-2166-4DC0-9B5E-7B68E773F0D7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FD037E2A-AAB6-4B8D-A9F4-8F5895AFEAAB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<sst xmlns="http://schemas.openxmlformats.org/spreadsheetml/2006/main" count="173" uniqueCount="97">
  <si>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</si>
  <si>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</si>
  <si>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</si>
  <si>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</si>
  <si>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</si>
  <si>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</si>
  <si>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</si>
  <si>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</si>
  <si>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</si>
  <si>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</si>
  <si>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</si>
  <si>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</si>
  <si>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</si>
  <si>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</si>
  <si>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</si>
  <si>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</si>
  <si>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</si>
  <si>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</si>
  <si>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</si>
  <si>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</si>
  <si>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</si>
  <si>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</si>
  <si>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</si>
  <si>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</si>
  <si>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</si>
  <si>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</si>
  <si>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</si>
  <si>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</si>
  <si>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</si>
  <si>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</si>
  <si>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</si>
  <si>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</si>
  <si>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</si>
  <si>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</si>
  <si>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</si>
  <si>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</si>
  <si>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</si>
  <si>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</si>
  <si>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</si>
  <si>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</si>
  <si>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</si>
  <si>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</si>
  <si>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</si>
  <si>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</si>
  <si>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</si>
  <si>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</si>
  <si>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</si>
  <si>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</si>
  <si>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</si>
  <si>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</si>
  <si>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</si>
  <si>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</si>
  <si>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</si>
  <si>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</si>
  <si>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</si>
  <si>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</si>
  <si>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</si>
  <si>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ship date</t>
  </si>
  <si>
    <t>s/w</t>
  </si>
  <si>
    <t>EEC PO</t>
  </si>
  <si>
    <t>QUILT</t>
  </si>
  <si>
    <t>LISETTE</t>
    <phoneticPr fontId="2" type="noConversion"/>
  </si>
  <si>
    <t>100% Polyester 3pc Hanging Quilt</t>
  </si>
  <si>
    <t>3pc Hanging Quilt</t>
  </si>
  <si>
    <r>
      <t xml:space="preserve">Front: 75gsm microfiber print
Back: </t>
    </r>
    <r>
      <rPr>
        <sz val="11"/>
        <rFont val="Calibri"/>
        <family val="2"/>
      </rPr>
      <t>75gsm microfiber print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120gsm poly fill
stitch quilting
</t>
    </r>
  </si>
  <si>
    <t>100% Polyester</t>
  </si>
  <si>
    <t>Queen: 86x86"/20x26+1/2"(2)</t>
  </si>
  <si>
    <t>PINK SAGE</t>
    <phoneticPr fontId="2" type="noConversion"/>
  </si>
  <si>
    <t>DD14-166</t>
  </si>
  <si>
    <t>Normal</t>
  </si>
  <si>
    <t>9404.40.9022</t>
  </si>
  <si>
    <t>6/1-6/7/2026</t>
    <phoneticPr fontId="2" type="noConversion"/>
  </si>
  <si>
    <t>Customer PO</t>
  </si>
  <si>
    <t>TBD</t>
    <phoneticPr fontId="2" type="noConversion"/>
  </si>
  <si>
    <t>King: 
102x86"/20x36+1/2"(2)</t>
  </si>
  <si>
    <t>DD14-167</t>
  </si>
  <si>
    <t>CHANSON</t>
    <phoneticPr fontId="2" type="noConversion"/>
  </si>
  <si>
    <t>LILAC</t>
    <phoneticPr fontId="2" type="noConversion"/>
  </si>
  <si>
    <t>DD14-168</t>
  </si>
  <si>
    <t>DD14-169</t>
  </si>
  <si>
    <t>WINONA</t>
    <phoneticPr fontId="2" type="noConversion"/>
  </si>
  <si>
    <t>PINK LINEN</t>
    <phoneticPr fontId="2" type="noConversion"/>
  </si>
  <si>
    <t>DD14-170</t>
  </si>
  <si>
    <t>DD14-171</t>
  </si>
  <si>
    <t>HORIZONTAL BOW</t>
    <phoneticPr fontId="2" type="noConversion"/>
  </si>
  <si>
    <t xml:space="preserve">75gsm microfiber solid. Embroidered. Stitch quilting. 120gsm Poly Fill. WITH Ruffle
</t>
    <phoneticPr fontId="2" type="noConversion"/>
  </si>
  <si>
    <t>Queen: 86x86"/20x26+2.5"(2)</t>
    <phoneticPr fontId="2" type="noConversion"/>
  </si>
  <si>
    <t>PINK</t>
    <phoneticPr fontId="2" type="noConversion"/>
  </si>
  <si>
    <t>DD14-172</t>
  </si>
  <si>
    <t xml:space="preserve">75gsm microfiber solid. Embroidered. Stitch quilting. 120gsm Poly Fill. 
</t>
  </si>
  <si>
    <t>King: 
102x86"/20x36+2.5"(2)</t>
    <phoneticPr fontId="2" type="noConversion"/>
  </si>
  <si>
    <t>DD14-173</t>
  </si>
  <si>
    <t>DIAMOND</t>
    <phoneticPr fontId="2" type="noConversion"/>
  </si>
  <si>
    <r>
      <t xml:space="preserve">Front: 75gsm microfiber solid
Back: </t>
    </r>
    <r>
      <rPr>
        <sz val="11"/>
        <rFont val="Calibri"/>
        <family val="2"/>
      </rPr>
      <t xml:space="preserve">75gsm microfiber solid
Filling: 120gsm poly fill
stitch quilting </t>
    </r>
  </si>
  <si>
    <t>RIO RED/CABERNET</t>
    <phoneticPr fontId="2" type="noConversion"/>
  </si>
  <si>
    <t>DD14-174</t>
  </si>
  <si>
    <t>DD14-175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</si>
</sst>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26" formatCode="\$#,##0.00_);[Red]\(\$#,##0.00\)"/>
    <numFmt numFmtId="176" formatCode="[$¥-478]#,##0.00"/>
    <numFmt numFmtId="177" formatCode="&quot;$&quot;#,##0.00"/>
    <numFmt numFmtId="178" formatCode="0.0"/>
    <numFmt numFmtId="179" formatCode="0.000"/>
    <numFmt numFmtId="180" formatCode="[$¥-478]#,##0.0;[$¥-478]\-#,##0.0"/>
    <numFmt numFmtId="181" formatCode="_(&quot;$&quot;* #,##0.00_);_(&quot;$&quot;* \(#,##0.00\);_(&quot;$&quot;* &quot;-&quot;??_);_(@_)"/>
    <numFmt numFmtId="182" formatCode="[$￥-804]#,##0.00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10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1" fillId="0" borderId="0"/>
    <xf numFmtId="181" fontId="1" fillId="0" borderId="0" applyFont="0" applyFill="0" applyBorder="0" applyAlignment="0" applyProtection="0"/>
    <xf numFmtId="182" fontId="11" fillId="0" borderId="0" applyBorder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3" xfId="0" applyNumberFormat="1" applyBorder="1" applyAlignment="1">
      <alignment wrapText="1"/>
    </xf>
    <xf numFmtId="0" fontId="4" fillId="4" borderId="0" xfId="0" applyFont="1" applyFill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4" fillId="6" borderId="3" xfId="1" applyFont="1" applyFill="1" applyBorder="1" applyAlignment="1">
      <alignment horizontal="center" wrapText="1"/>
    </xf>
    <xf numFmtId="176" fontId="4" fillId="2" borderId="3" xfId="0" applyNumberFormat="1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177" fontId="7" fillId="2" borderId="3" xfId="2" applyNumberFormat="1" applyFont="1" applyFill="1" applyBorder="1" applyAlignment="1">
      <alignment wrapText="1"/>
    </xf>
    <xf numFmtId="177" fontId="4" fillId="7" borderId="2" xfId="0" applyNumberFormat="1" applyFont="1" applyFill="1" applyBorder="1" applyAlignment="1">
      <alignment horizontal="center" wrapText="1"/>
    </xf>
    <xf numFmtId="177" fontId="4" fillId="2" borderId="3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8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9" fontId="7" fillId="0" borderId="3" xfId="2" applyNumberFormat="1" applyFont="1" applyBorder="1" applyAlignment="1">
      <alignment wrapText="1"/>
    </xf>
    <xf numFmtId="1" fontId="7" fillId="0" borderId="3" xfId="2" applyNumberFormat="1" applyFont="1" applyBorder="1" applyAlignment="1">
      <alignment wrapText="1"/>
    </xf>
    <xf numFmtId="177" fontId="7" fillId="0" borderId="3" xfId="2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7" fontId="7" fillId="6" borderId="3" xfId="2" applyNumberFormat="1" applyFont="1" applyFill="1" applyBorder="1" applyAlignment="1">
      <alignment wrapText="1"/>
    </xf>
    <xf numFmtId="177" fontId="7" fillId="3" borderId="3" xfId="2" applyNumberFormat="1" applyFont="1" applyFill="1" applyBorder="1" applyAlignment="1">
      <alignment wrapText="1"/>
    </xf>
    <xf numFmtId="10" fontId="7" fillId="6" borderId="3" xfId="2" applyNumberFormat="1" applyFont="1" applyFill="1" applyBorder="1" applyAlignment="1">
      <alignment wrapText="1"/>
    </xf>
    <xf numFmtId="177" fontId="8" fillId="6" borderId="3" xfId="2" applyNumberFormat="1" applyFont="1" applyFill="1" applyBorder="1" applyAlignment="1">
      <alignment wrapText="1"/>
    </xf>
    <xf numFmtId="177" fontId="4" fillId="3" borderId="3" xfId="0" applyNumberFormat="1" applyFont="1" applyFill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0" fontId="1" fillId="6" borderId="3" xfId="3" applyFill="1" applyBorder="1" applyAlignment="1">
      <alignment horizontal="center" wrapText="1"/>
    </xf>
    <xf numFmtId="0" fontId="1" fillId="6" borderId="3" xfId="3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" fillId="0" borderId="3" xfId="3" applyBorder="1" applyAlignment="1">
      <alignment wrapText="1"/>
    </xf>
    <xf numFmtId="0" fontId="1" fillId="0" borderId="3" xfId="1" applyBorder="1" applyAlignment="1">
      <alignment wrapText="1"/>
    </xf>
    <xf numFmtId="0" fontId="6" fillId="6" borderId="3" xfId="0" applyFont="1" applyFill="1" applyBorder="1"/>
    <xf numFmtId="180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8" borderId="3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0" fontId="1" fillId="0" borderId="3" xfId="5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wrapText="1"/>
    </xf>
    <xf numFmtId="179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1" fillId="0" borderId="3" xfId="3" applyNumberFormat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6" borderId="3" xfId="6" applyNumberFormat="1" applyFont="1" applyFill="1" applyBorder="1" applyAlignment="1">
      <alignment wrapText="1"/>
    </xf>
    <xf numFmtId="26" fontId="12" fillId="6" borderId="3" xfId="0" applyNumberFormat="1" applyFont="1" applyFill="1" applyBorder="1" applyAlignment="1">
      <alignment wrapText="1"/>
    </xf>
    <xf numFmtId="26" fontId="12" fillId="0" borderId="3" xfId="0" applyNumberFormat="1" applyFont="1" applyBorder="1" applyAlignment="1">
      <alignment wrapText="1"/>
    </xf>
    <xf numFmtId="10" fontId="0" fillId="8" borderId="3" xfId="6" applyNumberFormat="1" applyFont="1" applyFill="1" applyBorder="1" applyAlignment="1">
      <alignment wrapText="1"/>
    </xf>
    <xf numFmtId="0" fontId="12" fillId="6" borderId="3" xfId="0" applyFont="1" applyFill="1" applyBorder="1" applyAlignment="1">
      <alignment wrapText="1"/>
    </xf>
    <xf numFmtId="14" fontId="1" fillId="0" borderId="3" xfId="3" applyNumberFormat="1" applyBorder="1" applyAlignment="1">
      <alignment horizontal="center" vertical="center" wrapText="1"/>
    </xf>
    <xf numFmtId="0" fontId="1" fillId="0" borderId="3" xfId="3" applyBorder="1" applyAlignment="1">
      <alignment horizontal="center" vertical="center" wrapText="1"/>
    </xf>
    <xf numFmtId="0" fontId="3" fillId="6" borderId="3" xfId="3" applyFont="1" applyFill="1" applyBorder="1" applyAlignment="1">
      <alignment horizontal="left" wrapText="1"/>
    </xf>
    <xf numFmtId="0" fontId="0" fillId="0" borderId="4" xfId="0" applyBorder="1" applyAlignment="1">
      <alignment horizontal="center" wrapText="1"/>
    </xf>
    <xf numFmtId="0" fontId="1" fillId="0" borderId="0" xfId="3" applyAlignment="1">
      <alignment wrapText="1"/>
    </xf>
    <xf numFmtId="0" fontId="1" fillId="0" borderId="0" xfId="3"/>
    <xf numFmtId="0" fontId="1" fillId="0" borderId="3" xfId="3" applyBorder="1" applyAlignment="1">
      <alignment vertical="center" wrapText="1"/>
    </xf>
  </cellXfs>
  <cellStyles count="7">
    <cellStyle name="Currency 2" xfId="4" xr:uid="{160F7B2C-96FB-4BA7-8743-14F8B92C2271}"/>
    <cellStyle name="Normal 2" xfId="1" xr:uid="{618D74DB-1454-4FF3-8A41-FA1B458C3C2D}"/>
    <cellStyle name="Normal 2 18 2" xfId="2" xr:uid="{B0D664D6-A9C5-4569-9409-F5CF33B6A55D}"/>
    <cellStyle name="Normal 2 2 15" xfId="5" xr:uid="{29828911-0B24-4F5D-A4DD-814D6204B093}"/>
    <cellStyle name="Percent 2" xfId="6" xr:uid="{FAFA2DDC-B76A-4BE6-A018-AAA1F78B4059}"/>
    <cellStyle name="常规" xfId="0" builtinId="0"/>
    <cellStyle name="常规 12 2" xfId="3" xr:uid="{F4662568-107C-49D0-83E0-53CEE98B14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91781</xdr:rowOff>
    </xdr:from>
    <xdr:to>
      <xdr:col>2</xdr:col>
      <xdr:colOff>1072341</xdr:colOff>
      <xdr:row>2</xdr:row>
      <xdr:rowOff>495300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EDC0981-8186-4AD5-ABF1-BE1545ACA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323681"/>
          <a:ext cx="843741" cy="981369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3</xdr:row>
      <xdr:rowOff>68080</xdr:rowOff>
    </xdr:from>
    <xdr:to>
      <xdr:col>2</xdr:col>
      <xdr:colOff>1104900</xdr:colOff>
      <xdr:row>4</xdr:row>
      <xdr:rowOff>527530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A534A48-250B-4829-B0F4-48A677E61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" y="2455680"/>
          <a:ext cx="885825" cy="1037300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209551</xdr:colOff>
      <xdr:row>5</xdr:row>
      <xdr:rowOff>9525</xdr:rowOff>
    </xdr:from>
    <xdr:to>
      <xdr:col>2</xdr:col>
      <xdr:colOff>1152996</xdr:colOff>
      <xdr:row>6</xdr:row>
      <xdr:rowOff>513280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4F9BEC5-AFE4-4575-96EF-3E5CD5891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51" y="3552825"/>
          <a:ext cx="943445" cy="1081605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209551</xdr:colOff>
      <xdr:row>7</xdr:row>
      <xdr:rowOff>9525</xdr:rowOff>
    </xdr:from>
    <xdr:to>
      <xdr:col>2</xdr:col>
      <xdr:colOff>1143001</xdr:colOff>
      <xdr:row>8</xdr:row>
      <xdr:rowOff>530258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7759328-D8E6-4BD9-94E8-82E886488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9551" y="4708525"/>
          <a:ext cx="933450" cy="1098583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9</xdr:row>
      <xdr:rowOff>57150</xdr:rowOff>
    </xdr:from>
    <xdr:to>
      <xdr:col>2</xdr:col>
      <xdr:colOff>1095375</xdr:colOff>
      <xdr:row>10</xdr:row>
      <xdr:rowOff>540074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60C6A7CE-04EB-4958-8901-47066BA3C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0" y="5911850"/>
          <a:ext cx="904875" cy="10607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DD's%20June%20Quilt%20commit-1.16.2026.xlsx" TargetMode="External"/><Relationship Id="rId1" Type="http://schemas.openxmlformats.org/officeDocument/2006/relationships/externalLinkPath" Target="/Users/liujie/Downloads/DD's%20June%20Quilt%20commit-1.16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Miya Quote"/>
      <sheetName val="ValueSelect"/>
      <sheetName val="Data"/>
    </sheetNames>
    <sheetDataSet>
      <sheetData sheetId="0"/>
      <sheetData sheetId="1"/>
      <sheetData sheetId="2">
        <row r="3">
          <cell r="F3">
            <v>53.58</v>
          </cell>
        </row>
        <row r="4">
          <cell r="F4">
            <v>61.6</v>
          </cell>
        </row>
        <row r="5">
          <cell r="F5">
            <v>50.26</v>
          </cell>
        </row>
        <row r="6">
          <cell r="F6">
            <v>57.6</v>
          </cell>
        </row>
        <row r="7">
          <cell r="F7">
            <v>72.180000000000007</v>
          </cell>
        </row>
        <row r="8">
          <cell r="F8">
            <v>87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725AB-4C8D-4B48-A0DC-9C1A45366734}">
  <dimension ref="A1:BI11"/>
  <sheetViews>
    <sheetView tabSelected="1" topLeftCell="C1" workbookViewId="0">
      <selection activeCell="G3" sqref="G3"/>
    </sheetView>
  </sheetViews>
  <sheetFormatPr defaultColWidth="9.1796875" defaultRowHeight="14.5" x14ac:dyDescent="0.35"/>
  <cols>
    <col min="1" max="1" width="11.1796875" style="1" hidden="1" customWidth="1"/>
    <col min="2" max="2" width="10.1796875" style="2" hidden="1" customWidth="1"/>
    <col min="3" max="3" width="19.54296875" style="1" customWidth="1"/>
    <col min="4" max="4" width="14" style="1" customWidth="1"/>
    <col min="5" max="5" width="10.26953125" style="1" customWidth="1"/>
    <col min="6" max="6" width="9.26953125" style="1" hidden="1" customWidth="1"/>
    <col min="7" max="7" width="11.26953125" style="1" customWidth="1"/>
    <col min="8" max="8" width="13.81640625" style="1" customWidth="1"/>
    <col min="9" max="10" width="14" style="1" customWidth="1"/>
    <col min="11" max="11" width="21.453125" style="1" customWidth="1"/>
    <col min="12" max="12" width="14" style="3" customWidth="1"/>
    <col min="13" max="13" width="18.26953125" style="1" customWidth="1"/>
    <col min="14" max="14" width="14" style="1" customWidth="1"/>
    <col min="15" max="15" width="6.1796875" style="1" customWidth="1"/>
    <col min="16" max="17" width="15.81640625" style="1" customWidth="1"/>
    <col min="18" max="18" width="5.54296875" style="1" customWidth="1"/>
    <col min="19" max="19" width="9.7265625" style="4" customWidth="1"/>
    <col min="20" max="20" width="8" style="5" customWidth="1"/>
    <col min="21" max="21" width="12" style="6" customWidth="1"/>
    <col min="22" max="22" width="8.54296875" style="6" customWidth="1"/>
    <col min="23" max="23" width="8.1796875" style="6" customWidth="1"/>
    <col min="24" max="24" width="9.453125" style="1" customWidth="1"/>
    <col min="25" max="25" width="8.1796875" style="7" customWidth="1"/>
    <col min="26" max="26" width="8.7265625" style="7" customWidth="1"/>
    <col min="27" max="27" width="7.1796875" style="7" customWidth="1"/>
    <col min="28" max="28" width="9" style="5" customWidth="1"/>
    <col min="29" max="29" width="6.26953125" style="8" customWidth="1"/>
    <col min="30" max="30" width="10" style="9" customWidth="1"/>
    <col min="31" max="31" width="9.81640625" style="8" customWidth="1"/>
    <col min="32" max="32" width="7.81640625" style="1" customWidth="1"/>
    <col min="33" max="33" width="8.81640625" style="6" customWidth="1"/>
    <col min="34" max="34" width="7.81640625" style="1" customWidth="1"/>
    <col min="35" max="35" width="8.453125" style="10" customWidth="1"/>
    <col min="36" max="36" width="9" style="6" customWidth="1"/>
    <col min="37" max="37" width="8.453125" style="6" customWidth="1"/>
    <col min="38" max="38" width="7.81640625" style="10" customWidth="1"/>
    <col min="39" max="39" width="5.81640625" style="6" customWidth="1"/>
    <col min="40" max="40" width="8.1796875" style="10" customWidth="1"/>
    <col min="41" max="41" width="9.26953125" style="6" customWidth="1"/>
    <col min="42" max="42" width="11.54296875" style="10" customWidth="1"/>
    <col min="43" max="43" width="10.81640625" style="6" customWidth="1"/>
    <col min="44" max="44" width="9.54296875" style="1" customWidth="1"/>
    <col min="45" max="45" width="9.54296875" style="10" customWidth="1"/>
    <col min="46" max="46" width="10" style="6" customWidth="1"/>
    <col min="47" max="47" width="9.54296875" style="6" customWidth="1"/>
    <col min="48" max="48" width="11.81640625" style="6" customWidth="1"/>
    <col min="49" max="49" width="7.1796875" style="10" customWidth="1"/>
    <col min="50" max="50" width="7.81640625" style="6" customWidth="1"/>
    <col min="51" max="51" width="9.54296875" style="6" customWidth="1"/>
    <col min="52" max="52" width="7.7265625" style="6" customWidth="1"/>
    <col min="53" max="53" width="9.7265625" style="10" customWidth="1"/>
    <col min="54" max="54" width="8.26953125" style="10" customWidth="1"/>
    <col min="55" max="55" width="11" style="6" customWidth="1"/>
    <col min="56" max="56" width="11.54296875" style="1" customWidth="1"/>
    <col min="57" max="57" width="12.1796875" style="1" customWidth="1"/>
    <col min="58" max="58" width="13.26953125" style="1" customWidth="1"/>
    <col min="59" max="59" width="12.81640625" style="6" customWidth="1"/>
    <col min="60" max="60" width="11.26953125" style="6" customWidth="1"/>
    <col min="61" max="61" width="12.7265625" style="1" customWidth="1"/>
    <col min="62" max="16384" width="9.1796875" style="1"/>
  </cols>
  <sheetData>
    <row r="1" spans="1:61" ht="68.150000000000006" customHeight="1" x14ac:dyDescent="0.35">
      <c r="A1" s="12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6" t="s">
        <v>6</v>
      </c>
      <c r="H1" s="14" t="s">
        <v>7</v>
      </c>
      <c r="I1" s="17" t="s">
        <v>8</v>
      </c>
      <c r="J1" s="18" t="s">
        <v>9</v>
      </c>
      <c r="K1" s="17" t="s">
        <v>10</v>
      </c>
      <c r="L1" s="18" t="s">
        <v>11</v>
      </c>
      <c r="M1" s="17" t="s">
        <v>12</v>
      </c>
      <c r="N1" s="17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24" t="s">
        <v>43</v>
      </c>
      <c r="AS1" s="31" t="s">
        <v>44</v>
      </c>
      <c r="AT1" s="30" t="s">
        <v>45</v>
      </c>
      <c r="AU1" s="30" t="s">
        <v>46</v>
      </c>
      <c r="AV1" s="33" t="s">
        <v>47</v>
      </c>
      <c r="AW1" s="34" t="s">
        <v>48</v>
      </c>
      <c r="AX1" s="33" t="s">
        <v>49</v>
      </c>
      <c r="AY1" s="35" t="s">
        <v>50</v>
      </c>
      <c r="AZ1" s="36" t="s">
        <v>51</v>
      </c>
      <c r="BA1" s="36" t="s">
        <v>52</v>
      </c>
      <c r="BB1" s="33" t="s">
        <v>53</v>
      </c>
      <c r="BC1" s="17" t="s">
        <v>54</v>
      </c>
      <c r="BD1" s="37" t="s">
        <v>55</v>
      </c>
      <c r="BE1" s="37" t="s">
        <v>56</v>
      </c>
      <c r="BF1" s="38" t="s">
        <v>57</v>
      </c>
      <c r="BG1" s="38" t="s">
        <v>58</v>
      </c>
      <c r="BH1" s="39" t="s">
        <v>59</v>
      </c>
      <c r="BI1" s="39"/>
    </row>
    <row r="2" spans="1:61" ht="45.75" customHeight="1" x14ac:dyDescent="0.35">
      <c r="A2" s="40"/>
      <c r="B2" s="41">
        <v>1</v>
      </c>
      <c r="C2" s="42"/>
      <c r="D2" s="43"/>
      <c r="E2" s="40"/>
      <c r="F2" s="40"/>
      <c r="G2" s="40" t="s">
        <v>60</v>
      </c>
      <c r="H2" s="44" t="s">
        <v>61</v>
      </c>
      <c r="I2" s="40" t="s">
        <v>62</v>
      </c>
      <c r="J2" s="40" t="s">
        <v>63</v>
      </c>
      <c r="K2" s="45" t="s">
        <v>64</v>
      </c>
      <c r="L2" s="46" t="s">
        <v>65</v>
      </c>
      <c r="M2" s="45" t="s">
        <v>66</v>
      </c>
      <c r="N2" s="44" t="s">
        <v>67</v>
      </c>
      <c r="O2" s="40"/>
      <c r="P2" s="47" t="s">
        <v>68</v>
      </c>
      <c r="Q2" s="40"/>
      <c r="R2" s="40"/>
      <c r="S2" s="48">
        <f>'[1]Miya Quote'!F3</f>
        <v>53.58</v>
      </c>
      <c r="T2" s="49">
        <v>7.95</v>
      </c>
      <c r="U2" s="50">
        <f>IF(ISERROR(S2/T2),"",S2/T2)</f>
        <v>6.7396226415094338</v>
      </c>
      <c r="V2" s="51">
        <v>6.74</v>
      </c>
      <c r="W2" s="11"/>
      <c r="X2" s="40" t="s">
        <v>69</v>
      </c>
      <c r="Y2" s="52">
        <v>44</v>
      </c>
      <c r="Z2" s="52">
        <v>41</v>
      </c>
      <c r="AA2" s="52">
        <v>34</v>
      </c>
      <c r="AB2" s="49">
        <v>10</v>
      </c>
      <c r="AC2" s="53">
        <v>3</v>
      </c>
      <c r="AD2" s="54">
        <f>IF(Y2="","",Y2*Z2*AA2/1000000)</f>
        <v>6.1336000000000002E-2</v>
      </c>
      <c r="AE2" s="55">
        <f>IF(AC2="","",65/AD2*AC2)</f>
        <v>3179.2095995826267</v>
      </c>
      <c r="AF2" s="40">
        <v>2250</v>
      </c>
      <c r="AG2" s="56">
        <f>IF(ISERROR(AF2/AE2),"",AF2/AE2)</f>
        <v>0.70772307692307701</v>
      </c>
      <c r="AH2" s="45" t="s">
        <v>70</v>
      </c>
      <c r="AI2" s="57">
        <v>0.32800000000000001</v>
      </c>
      <c r="AJ2" s="56">
        <f>IF(ISERROR(V2*AI2),"",V2*AI2)</f>
        <v>2.2107200000000002</v>
      </c>
      <c r="AK2" s="56">
        <f t="shared" ref="AK2:AK11" si="0">IF(ISERROR(V2+AG2+AJ2),"",V2+AG2+AJ2)</f>
        <v>9.6584430769230778</v>
      </c>
      <c r="AL2" s="58">
        <v>0</v>
      </c>
      <c r="AM2" s="56">
        <f t="shared" ref="AM2:AM11" si="1">IF(ISERROR(AY2*AL2),"",AY2*AL2)</f>
        <v>0</v>
      </c>
      <c r="AN2" s="58">
        <v>0</v>
      </c>
      <c r="AO2" s="56">
        <f t="shared" ref="AO2:AO11" si="2">IF(ISERROR(AY2*AN2),"",AY2*AN2)</f>
        <v>0</v>
      </c>
      <c r="AP2" s="10">
        <v>0</v>
      </c>
      <c r="AQ2" s="56">
        <f>IF(ISERROR(AY2*AP3),"",AY2*AP3)</f>
        <v>0</v>
      </c>
      <c r="AR2" s="40">
        <v>0</v>
      </c>
      <c r="AS2" s="58">
        <v>0</v>
      </c>
      <c r="AT2" s="56">
        <f t="shared" ref="AT2:AT11" si="3">IF(ISERROR(AY2*AS2),"",AY2*AS2)</f>
        <v>0</v>
      </c>
      <c r="AU2" s="56">
        <f>IF(ISERROR(AM2+AO2+AQ2+AT2),"",AM2+AO2+AQ2+AT2)</f>
        <v>0</v>
      </c>
      <c r="AV2" s="56">
        <f t="shared" ref="AV2:AV11" si="4">IF(ISERROR(AK2+AU2),"",AK2+AU2)</f>
        <v>9.6584430769230778</v>
      </c>
      <c r="AW2" s="59">
        <f>IF(ISERROR((AY2-AV2)/AY2),"",(AY2-AV2)/AY2)</f>
        <v>0.17023684906159128</v>
      </c>
      <c r="AX2" s="56">
        <f>IF(BA2="","",AZ2*(1-BA2))</f>
        <v>11.640000000000002</v>
      </c>
      <c r="AY2" s="60">
        <v>11.64</v>
      </c>
      <c r="AZ2" s="61">
        <v>24.99</v>
      </c>
      <c r="BA2" s="58">
        <f>(AZ2-AY2)/AZ2</f>
        <v>0.53421368547418957</v>
      </c>
      <c r="BB2" s="62">
        <f>IF(ISERROR((AZ2-AY2)/AZ2),"",(AZ2-AY2)/AZ2)</f>
        <v>0.53421368547418957</v>
      </c>
      <c r="BC2" s="63">
        <v>615</v>
      </c>
      <c r="BD2" s="56">
        <f>IF(ISERROR(AV2*BC2),"",AV2*BC2)</f>
        <v>5939.9424923076931</v>
      </c>
      <c r="BE2" s="56">
        <f>IF(ISERROR(AY2*BC2),"",AY2*BC2)</f>
        <v>7158.6</v>
      </c>
      <c r="BF2" s="64">
        <v>46152</v>
      </c>
      <c r="BG2" s="65" t="s">
        <v>71</v>
      </c>
      <c r="BH2" s="39" t="s">
        <v>72</v>
      </c>
      <c r="BI2" s="66" t="s">
        <v>73</v>
      </c>
    </row>
    <row r="3" spans="1:61" ht="45.75" customHeight="1" x14ac:dyDescent="0.35">
      <c r="A3" s="40"/>
      <c r="B3" s="41">
        <v>2</v>
      </c>
      <c r="C3" s="67"/>
      <c r="D3" s="43"/>
      <c r="E3" s="40"/>
      <c r="F3" s="40"/>
      <c r="G3" s="40" t="s">
        <v>60</v>
      </c>
      <c r="H3" s="44" t="s">
        <v>61</v>
      </c>
      <c r="I3" s="40" t="s">
        <v>62</v>
      </c>
      <c r="J3" s="40" t="s">
        <v>63</v>
      </c>
      <c r="K3" s="45" t="s">
        <v>64</v>
      </c>
      <c r="L3" s="46" t="s">
        <v>65</v>
      </c>
      <c r="M3" s="45" t="s">
        <v>74</v>
      </c>
      <c r="N3" s="44" t="s">
        <v>67</v>
      </c>
      <c r="O3" s="40"/>
      <c r="P3" s="47" t="s">
        <v>75</v>
      </c>
      <c r="Q3" s="40"/>
      <c r="R3" s="40"/>
      <c r="S3" s="48">
        <f>'[1]Miya Quote'!F4</f>
        <v>61.6</v>
      </c>
      <c r="T3" s="49">
        <v>7.95</v>
      </c>
      <c r="U3" s="50">
        <f t="shared" ref="U3:U11" si="5">IF(ISERROR(S3/T3),"",S3/T3)</f>
        <v>7.7484276729559749</v>
      </c>
      <c r="V3" s="51">
        <v>7.75</v>
      </c>
      <c r="W3" s="11"/>
      <c r="X3" s="40" t="s">
        <v>69</v>
      </c>
      <c r="Y3" s="52">
        <v>44</v>
      </c>
      <c r="Z3" s="52">
        <v>41</v>
      </c>
      <c r="AA3" s="52">
        <v>40</v>
      </c>
      <c r="AB3" s="49">
        <v>10</v>
      </c>
      <c r="AC3" s="53">
        <v>3</v>
      </c>
      <c r="AD3" s="54">
        <f t="shared" ref="AD3:AD11" si="6">IF(Y3="","",Y3*Z3*AA3/1000000)</f>
        <v>7.2160000000000002E-2</v>
      </c>
      <c r="AE3" s="55">
        <f t="shared" ref="AE3:AE11" si="7">IF(AC3="","",65/AD3*AC3)</f>
        <v>2702.3281596452325</v>
      </c>
      <c r="AF3" s="40">
        <v>2250</v>
      </c>
      <c r="AG3" s="56">
        <f t="shared" ref="AG3:AG11" si="8">IF(ISERROR(AF3/AE3),"",AF3/AE3)</f>
        <v>0.83261538461538476</v>
      </c>
      <c r="AH3" s="45" t="s">
        <v>70</v>
      </c>
      <c r="AI3" s="57">
        <v>0.32800000000000001</v>
      </c>
      <c r="AJ3" s="56">
        <f>IF(ISERROR(V3*AI3),"",V3*AI3)</f>
        <v>2.5420000000000003</v>
      </c>
      <c r="AK3" s="56">
        <f t="shared" si="0"/>
        <v>11.124615384615385</v>
      </c>
      <c r="AL3" s="58">
        <v>0</v>
      </c>
      <c r="AM3" s="56">
        <f t="shared" si="1"/>
        <v>0</v>
      </c>
      <c r="AN3" s="58">
        <v>0</v>
      </c>
      <c r="AO3" s="56">
        <f t="shared" si="2"/>
        <v>0</v>
      </c>
      <c r="AP3" s="10">
        <v>0</v>
      </c>
      <c r="AQ3" s="56">
        <f>IF(ISERROR(AY3*AP4),"",AY3*AP4)</f>
        <v>0</v>
      </c>
      <c r="AR3" s="40">
        <v>0</v>
      </c>
      <c r="AS3" s="58">
        <v>0</v>
      </c>
      <c r="AT3" s="56">
        <f t="shared" si="3"/>
        <v>0</v>
      </c>
      <c r="AU3" s="56">
        <f t="shared" ref="AU3:AU11" si="9">IF(ISERROR(AM3+AO3+AQ3+AT3),"",AM3+AO3+AQ3+AT3)</f>
        <v>0</v>
      </c>
      <c r="AV3" s="56">
        <f t="shared" si="4"/>
        <v>11.124615384615385</v>
      </c>
      <c r="AW3" s="59">
        <f t="shared" ref="AW3:AW11" si="10">IF(ISERROR((AY3-AV3)/AY3),"",(AY3-AV3)/AY3)</f>
        <v>0.18080888183980964</v>
      </c>
      <c r="AX3" s="56">
        <f t="shared" ref="AX3:AX11" si="11">IF(BA3="","",AZ3*(1-BA3))</f>
        <v>13.580000000000002</v>
      </c>
      <c r="AY3" s="60">
        <v>13.58</v>
      </c>
      <c r="AZ3" s="61">
        <v>29.99</v>
      </c>
      <c r="BA3" s="58">
        <f t="shared" ref="BA3:BA11" si="12">(AZ3-AY3)/AZ3</f>
        <v>0.54718239413137704</v>
      </c>
      <c r="BB3" s="62">
        <f t="shared" ref="BB3:BB11" si="13">IF(ISERROR((AZ3-AY3)/AZ3),"",(AZ3-AY3)/AZ3)</f>
        <v>0.54718239413137704</v>
      </c>
      <c r="BC3" s="63">
        <v>585</v>
      </c>
      <c r="BD3" s="56">
        <f t="shared" ref="BD3:BD11" si="14">IF(ISERROR(AV3*BC3),"",AV3*BC3)</f>
        <v>6507.9000000000005</v>
      </c>
      <c r="BE3" s="56">
        <f t="shared" ref="BE3:BE11" si="15">IF(ISERROR(AY3*BC3),"",AY3*BC3)</f>
        <v>7944.3</v>
      </c>
      <c r="BF3" s="64"/>
      <c r="BG3" s="65"/>
      <c r="BH3" s="68"/>
      <c r="BI3" s="69"/>
    </row>
    <row r="4" spans="1:61" ht="45.75" customHeight="1" x14ac:dyDescent="0.35">
      <c r="A4" s="40"/>
      <c r="B4" s="41">
        <v>3</v>
      </c>
      <c r="C4" s="42"/>
      <c r="D4" s="43"/>
      <c r="E4" s="40"/>
      <c r="F4" s="40"/>
      <c r="G4" s="40" t="s">
        <v>60</v>
      </c>
      <c r="H4" s="44" t="s">
        <v>76</v>
      </c>
      <c r="I4" s="40" t="s">
        <v>62</v>
      </c>
      <c r="J4" s="40" t="s">
        <v>63</v>
      </c>
      <c r="K4" s="45" t="s">
        <v>64</v>
      </c>
      <c r="L4" s="46" t="s">
        <v>65</v>
      </c>
      <c r="M4" s="45" t="s">
        <v>66</v>
      </c>
      <c r="N4" s="44" t="s">
        <v>77</v>
      </c>
      <c r="O4" s="40"/>
      <c r="P4" s="47" t="s">
        <v>78</v>
      </c>
      <c r="Q4" s="40"/>
      <c r="R4" s="40"/>
      <c r="S4" s="48">
        <f>'[1]Miya Quote'!F3</f>
        <v>53.58</v>
      </c>
      <c r="T4" s="49">
        <v>7.95</v>
      </c>
      <c r="U4" s="50">
        <f t="shared" si="5"/>
        <v>6.7396226415094338</v>
      </c>
      <c r="V4" s="51">
        <v>6.74</v>
      </c>
      <c r="W4" s="11"/>
      <c r="X4" s="40" t="s">
        <v>69</v>
      </c>
      <c r="Y4" s="52">
        <v>44</v>
      </c>
      <c r="Z4" s="52">
        <v>41</v>
      </c>
      <c r="AA4" s="52">
        <v>34</v>
      </c>
      <c r="AB4" s="49">
        <v>10</v>
      </c>
      <c r="AC4" s="53">
        <v>3</v>
      </c>
      <c r="AD4" s="54">
        <f t="shared" si="6"/>
        <v>6.1336000000000002E-2</v>
      </c>
      <c r="AE4" s="55">
        <f t="shared" si="7"/>
        <v>3179.2095995826267</v>
      </c>
      <c r="AF4" s="40">
        <v>2250</v>
      </c>
      <c r="AG4" s="56">
        <f t="shared" si="8"/>
        <v>0.70772307692307701</v>
      </c>
      <c r="AH4" s="45" t="s">
        <v>70</v>
      </c>
      <c r="AI4" s="57">
        <v>0.32800000000000001</v>
      </c>
      <c r="AJ4" s="56">
        <f t="shared" ref="AJ4:AJ11" si="16">IF(ISERROR(V4*AI4),"",V4*AI4)</f>
        <v>2.2107200000000002</v>
      </c>
      <c r="AK4" s="56">
        <f t="shared" si="0"/>
        <v>9.6584430769230778</v>
      </c>
      <c r="AL4" s="58">
        <v>0</v>
      </c>
      <c r="AM4" s="56">
        <f t="shared" si="1"/>
        <v>0</v>
      </c>
      <c r="AN4" s="58">
        <v>0</v>
      </c>
      <c r="AO4" s="56">
        <f t="shared" si="2"/>
        <v>0</v>
      </c>
      <c r="AP4" s="10">
        <v>0</v>
      </c>
      <c r="AQ4" s="56">
        <f t="shared" ref="AQ4:AQ11" si="17">IF(ISERROR(AY4*AP4),"",AY4*AP4)</f>
        <v>0</v>
      </c>
      <c r="AR4" s="40">
        <v>0</v>
      </c>
      <c r="AS4" s="58">
        <v>0</v>
      </c>
      <c r="AT4" s="56">
        <f t="shared" si="3"/>
        <v>0</v>
      </c>
      <c r="AU4" s="56">
        <f t="shared" si="9"/>
        <v>0</v>
      </c>
      <c r="AV4" s="56">
        <f t="shared" si="4"/>
        <v>9.6584430769230778</v>
      </c>
      <c r="AW4" s="59">
        <f t="shared" si="10"/>
        <v>0.17023684906159128</v>
      </c>
      <c r="AX4" s="56">
        <f t="shared" si="11"/>
        <v>11.640000000000002</v>
      </c>
      <c r="AY4" s="60">
        <v>11.64</v>
      </c>
      <c r="AZ4" s="61">
        <v>24.99</v>
      </c>
      <c r="BA4" s="58">
        <f t="shared" si="12"/>
        <v>0.53421368547418957</v>
      </c>
      <c r="BB4" s="62">
        <f t="shared" si="13"/>
        <v>0.53421368547418957</v>
      </c>
      <c r="BC4" s="63">
        <v>615</v>
      </c>
      <c r="BD4" s="56">
        <f t="shared" si="14"/>
        <v>5939.9424923076931</v>
      </c>
      <c r="BE4" s="56">
        <f t="shared" si="15"/>
        <v>7158.6</v>
      </c>
      <c r="BF4" s="64"/>
      <c r="BG4" s="65"/>
      <c r="BH4" s="68"/>
      <c r="BI4" s="69"/>
    </row>
    <row r="5" spans="1:61" ht="45.75" customHeight="1" x14ac:dyDescent="0.35">
      <c r="A5" s="40"/>
      <c r="B5" s="41">
        <v>4</v>
      </c>
      <c r="C5" s="67"/>
      <c r="D5" s="43"/>
      <c r="E5" s="40"/>
      <c r="F5" s="40"/>
      <c r="G5" s="40" t="s">
        <v>60</v>
      </c>
      <c r="H5" s="44" t="s">
        <v>76</v>
      </c>
      <c r="I5" s="40" t="s">
        <v>62</v>
      </c>
      <c r="J5" s="40" t="s">
        <v>63</v>
      </c>
      <c r="K5" s="45" t="s">
        <v>64</v>
      </c>
      <c r="L5" s="46" t="s">
        <v>65</v>
      </c>
      <c r="M5" s="45" t="s">
        <v>74</v>
      </c>
      <c r="N5" s="44" t="s">
        <v>77</v>
      </c>
      <c r="O5" s="40"/>
      <c r="P5" s="47" t="s">
        <v>79</v>
      </c>
      <c r="Q5" s="40"/>
      <c r="R5" s="40"/>
      <c r="S5" s="48">
        <f>'[1]Miya Quote'!F4</f>
        <v>61.6</v>
      </c>
      <c r="T5" s="49">
        <v>7.95</v>
      </c>
      <c r="U5" s="50">
        <f t="shared" si="5"/>
        <v>7.7484276729559749</v>
      </c>
      <c r="V5" s="51">
        <v>7.75</v>
      </c>
      <c r="W5" s="11"/>
      <c r="X5" s="40" t="s">
        <v>69</v>
      </c>
      <c r="Y5" s="52">
        <v>44</v>
      </c>
      <c r="Z5" s="52">
        <v>41</v>
      </c>
      <c r="AA5" s="52">
        <v>40</v>
      </c>
      <c r="AB5" s="49">
        <v>10</v>
      </c>
      <c r="AC5" s="53">
        <v>3</v>
      </c>
      <c r="AD5" s="54">
        <f t="shared" si="6"/>
        <v>7.2160000000000002E-2</v>
      </c>
      <c r="AE5" s="55">
        <f t="shared" si="7"/>
        <v>2702.3281596452325</v>
      </c>
      <c r="AF5" s="40">
        <v>2250</v>
      </c>
      <c r="AG5" s="56">
        <f t="shared" si="8"/>
        <v>0.83261538461538476</v>
      </c>
      <c r="AH5" s="45" t="s">
        <v>70</v>
      </c>
      <c r="AI5" s="57">
        <v>0.32800000000000001</v>
      </c>
      <c r="AJ5" s="56">
        <f t="shared" si="16"/>
        <v>2.5420000000000003</v>
      </c>
      <c r="AK5" s="56">
        <f t="shared" si="0"/>
        <v>11.124615384615385</v>
      </c>
      <c r="AL5" s="58">
        <v>0</v>
      </c>
      <c r="AM5" s="56">
        <f t="shared" si="1"/>
        <v>0</v>
      </c>
      <c r="AN5" s="58">
        <v>0</v>
      </c>
      <c r="AO5" s="56">
        <f t="shared" si="2"/>
        <v>0</v>
      </c>
      <c r="AP5" s="10">
        <v>0</v>
      </c>
      <c r="AQ5" s="56">
        <f t="shared" si="17"/>
        <v>0</v>
      </c>
      <c r="AR5" s="40">
        <v>0</v>
      </c>
      <c r="AS5" s="58">
        <v>0</v>
      </c>
      <c r="AT5" s="56">
        <f t="shared" si="3"/>
        <v>0</v>
      </c>
      <c r="AU5" s="56">
        <f t="shared" si="9"/>
        <v>0</v>
      </c>
      <c r="AV5" s="56">
        <f t="shared" si="4"/>
        <v>11.124615384615385</v>
      </c>
      <c r="AW5" s="59">
        <f t="shared" si="10"/>
        <v>0.18080888183980964</v>
      </c>
      <c r="AX5" s="56">
        <f t="shared" si="11"/>
        <v>13.580000000000002</v>
      </c>
      <c r="AY5" s="60">
        <v>13.58</v>
      </c>
      <c r="AZ5" s="61">
        <v>29.99</v>
      </c>
      <c r="BA5" s="58">
        <f t="shared" si="12"/>
        <v>0.54718239413137704</v>
      </c>
      <c r="BB5" s="62">
        <f t="shared" si="13"/>
        <v>0.54718239413137704</v>
      </c>
      <c r="BC5" s="63">
        <v>585</v>
      </c>
      <c r="BD5" s="56">
        <f t="shared" si="14"/>
        <v>6507.9000000000005</v>
      </c>
      <c r="BE5" s="56">
        <f t="shared" si="15"/>
        <v>7944.3</v>
      </c>
      <c r="BF5" s="64"/>
      <c r="BG5" s="65"/>
      <c r="BH5" s="68"/>
      <c r="BI5" s="69"/>
    </row>
    <row r="6" spans="1:61" ht="45.75" customHeight="1" x14ac:dyDescent="0.35">
      <c r="A6" s="40"/>
      <c r="B6" s="41">
        <v>5</v>
      </c>
      <c r="C6" s="42"/>
      <c r="D6" s="43"/>
      <c r="E6" s="40"/>
      <c r="F6" s="40"/>
      <c r="G6" s="40" t="s">
        <v>60</v>
      </c>
      <c r="H6" s="44" t="s">
        <v>80</v>
      </c>
      <c r="I6" s="40" t="s">
        <v>62</v>
      </c>
      <c r="J6" s="40" t="s">
        <v>63</v>
      </c>
      <c r="K6" s="45" t="s">
        <v>64</v>
      </c>
      <c r="L6" s="46" t="s">
        <v>65</v>
      </c>
      <c r="M6" s="45" t="s">
        <v>66</v>
      </c>
      <c r="N6" s="44" t="s">
        <v>81</v>
      </c>
      <c r="O6" s="40"/>
      <c r="P6" s="47" t="s">
        <v>82</v>
      </c>
      <c r="Q6" s="40"/>
      <c r="R6" s="40"/>
      <c r="S6" s="48">
        <f>'[1]Miya Quote'!F3</f>
        <v>53.58</v>
      </c>
      <c r="T6" s="49">
        <v>7.95</v>
      </c>
      <c r="U6" s="50">
        <f t="shared" si="5"/>
        <v>6.7396226415094338</v>
      </c>
      <c r="V6" s="51">
        <v>6.74</v>
      </c>
      <c r="W6" s="11"/>
      <c r="X6" s="40" t="s">
        <v>69</v>
      </c>
      <c r="Y6" s="52">
        <v>44</v>
      </c>
      <c r="Z6" s="52">
        <v>41</v>
      </c>
      <c r="AA6" s="52">
        <v>34</v>
      </c>
      <c r="AB6" s="49">
        <v>10</v>
      </c>
      <c r="AC6" s="53">
        <v>3</v>
      </c>
      <c r="AD6" s="54">
        <f t="shared" si="6"/>
        <v>6.1336000000000002E-2</v>
      </c>
      <c r="AE6" s="55">
        <f t="shared" si="7"/>
        <v>3179.2095995826267</v>
      </c>
      <c r="AF6" s="40">
        <v>2250</v>
      </c>
      <c r="AG6" s="56">
        <f t="shared" si="8"/>
        <v>0.70772307692307701</v>
      </c>
      <c r="AH6" s="45" t="s">
        <v>70</v>
      </c>
      <c r="AI6" s="57">
        <v>0.32800000000000001</v>
      </c>
      <c r="AJ6" s="56">
        <f t="shared" si="16"/>
        <v>2.2107200000000002</v>
      </c>
      <c r="AK6" s="56">
        <f t="shared" si="0"/>
        <v>9.6584430769230778</v>
      </c>
      <c r="AL6" s="58">
        <v>0</v>
      </c>
      <c r="AM6" s="56">
        <f t="shared" si="1"/>
        <v>0</v>
      </c>
      <c r="AN6" s="58">
        <v>0</v>
      </c>
      <c r="AO6" s="56">
        <f t="shared" si="2"/>
        <v>0</v>
      </c>
      <c r="AP6" s="10">
        <v>0</v>
      </c>
      <c r="AQ6" s="56">
        <f t="shared" si="17"/>
        <v>0</v>
      </c>
      <c r="AR6" s="40">
        <v>0</v>
      </c>
      <c r="AS6" s="58">
        <v>0</v>
      </c>
      <c r="AT6" s="56">
        <f t="shared" si="3"/>
        <v>0</v>
      </c>
      <c r="AU6" s="56">
        <f t="shared" si="9"/>
        <v>0</v>
      </c>
      <c r="AV6" s="56">
        <f t="shared" si="4"/>
        <v>9.6584430769230778</v>
      </c>
      <c r="AW6" s="59">
        <f t="shared" si="10"/>
        <v>0.17023684906159128</v>
      </c>
      <c r="AX6" s="56">
        <f t="shared" si="11"/>
        <v>11.640000000000002</v>
      </c>
      <c r="AY6" s="60">
        <v>11.64</v>
      </c>
      <c r="AZ6" s="61">
        <v>24.99</v>
      </c>
      <c r="BA6" s="58">
        <f t="shared" si="12"/>
        <v>0.53421368547418957</v>
      </c>
      <c r="BB6" s="62">
        <f t="shared" si="13"/>
        <v>0.53421368547418957</v>
      </c>
      <c r="BC6" s="63">
        <v>615</v>
      </c>
      <c r="BD6" s="56">
        <f t="shared" si="14"/>
        <v>5939.9424923076931</v>
      </c>
      <c r="BE6" s="56">
        <f t="shared" si="15"/>
        <v>7158.6</v>
      </c>
      <c r="BF6" s="64"/>
      <c r="BG6" s="65"/>
      <c r="BH6" s="68"/>
      <c r="BI6" s="69"/>
    </row>
    <row r="7" spans="1:61" ht="45.75" customHeight="1" x14ac:dyDescent="0.35">
      <c r="A7" s="40"/>
      <c r="B7" s="41">
        <v>6</v>
      </c>
      <c r="C7" s="67"/>
      <c r="D7" s="43"/>
      <c r="E7" s="40"/>
      <c r="F7" s="40"/>
      <c r="G7" s="40" t="s">
        <v>60</v>
      </c>
      <c r="H7" s="44" t="s">
        <v>80</v>
      </c>
      <c r="I7" s="40" t="s">
        <v>62</v>
      </c>
      <c r="J7" s="40" t="s">
        <v>63</v>
      </c>
      <c r="K7" s="45" t="s">
        <v>64</v>
      </c>
      <c r="L7" s="46" t="s">
        <v>65</v>
      </c>
      <c r="M7" s="45" t="s">
        <v>74</v>
      </c>
      <c r="N7" s="44" t="s">
        <v>81</v>
      </c>
      <c r="O7" s="40"/>
      <c r="P7" s="47" t="s">
        <v>83</v>
      </c>
      <c r="Q7" s="40"/>
      <c r="R7" s="40"/>
      <c r="S7" s="48">
        <f>'[1]Miya Quote'!F4</f>
        <v>61.6</v>
      </c>
      <c r="T7" s="49">
        <v>7.95</v>
      </c>
      <c r="U7" s="50">
        <f t="shared" si="5"/>
        <v>7.7484276729559749</v>
      </c>
      <c r="V7" s="51">
        <v>7.75</v>
      </c>
      <c r="W7" s="11"/>
      <c r="X7" s="40" t="s">
        <v>69</v>
      </c>
      <c r="Y7" s="52">
        <v>44</v>
      </c>
      <c r="Z7" s="52">
        <v>41</v>
      </c>
      <c r="AA7" s="52">
        <v>40</v>
      </c>
      <c r="AB7" s="49">
        <v>10</v>
      </c>
      <c r="AC7" s="53">
        <v>3</v>
      </c>
      <c r="AD7" s="54">
        <f t="shared" si="6"/>
        <v>7.2160000000000002E-2</v>
      </c>
      <c r="AE7" s="55">
        <f t="shared" si="7"/>
        <v>2702.3281596452325</v>
      </c>
      <c r="AF7" s="40">
        <v>2250</v>
      </c>
      <c r="AG7" s="56">
        <f t="shared" si="8"/>
        <v>0.83261538461538476</v>
      </c>
      <c r="AH7" s="45" t="s">
        <v>70</v>
      </c>
      <c r="AI7" s="57">
        <v>0.32800000000000001</v>
      </c>
      <c r="AJ7" s="56">
        <f t="shared" si="16"/>
        <v>2.5420000000000003</v>
      </c>
      <c r="AK7" s="56">
        <f t="shared" si="0"/>
        <v>11.124615384615385</v>
      </c>
      <c r="AL7" s="58">
        <v>0</v>
      </c>
      <c r="AM7" s="56">
        <f t="shared" si="1"/>
        <v>0</v>
      </c>
      <c r="AN7" s="58">
        <v>0</v>
      </c>
      <c r="AO7" s="56">
        <f t="shared" si="2"/>
        <v>0</v>
      </c>
      <c r="AP7" s="10">
        <v>0</v>
      </c>
      <c r="AQ7" s="56">
        <f t="shared" si="17"/>
        <v>0</v>
      </c>
      <c r="AR7" s="40">
        <v>0</v>
      </c>
      <c r="AS7" s="58">
        <v>0</v>
      </c>
      <c r="AT7" s="56">
        <f t="shared" si="3"/>
        <v>0</v>
      </c>
      <c r="AU7" s="56">
        <f t="shared" si="9"/>
        <v>0</v>
      </c>
      <c r="AV7" s="56">
        <f t="shared" si="4"/>
        <v>11.124615384615385</v>
      </c>
      <c r="AW7" s="59">
        <f t="shared" si="10"/>
        <v>0.18080888183980964</v>
      </c>
      <c r="AX7" s="56">
        <f t="shared" si="11"/>
        <v>13.580000000000002</v>
      </c>
      <c r="AY7" s="60">
        <v>13.58</v>
      </c>
      <c r="AZ7" s="61">
        <v>29.99</v>
      </c>
      <c r="BA7" s="58">
        <f t="shared" si="12"/>
        <v>0.54718239413137704</v>
      </c>
      <c r="BB7" s="62">
        <f t="shared" si="13"/>
        <v>0.54718239413137704</v>
      </c>
      <c r="BC7" s="63">
        <v>585</v>
      </c>
      <c r="BD7" s="56">
        <f t="shared" si="14"/>
        <v>6507.9000000000005</v>
      </c>
      <c r="BE7" s="56">
        <f t="shared" si="15"/>
        <v>7944.3</v>
      </c>
      <c r="BF7" s="64"/>
      <c r="BG7" s="65"/>
      <c r="BH7" s="68"/>
      <c r="BI7" s="69"/>
    </row>
    <row r="8" spans="1:61" ht="45.75" customHeight="1" x14ac:dyDescent="0.35">
      <c r="A8" s="40"/>
      <c r="B8" s="41">
        <v>7</v>
      </c>
      <c r="C8" s="42"/>
      <c r="D8" s="43"/>
      <c r="E8" s="40"/>
      <c r="F8" s="40"/>
      <c r="G8" s="40" t="s">
        <v>60</v>
      </c>
      <c r="H8" s="44" t="s">
        <v>84</v>
      </c>
      <c r="I8" s="40" t="s">
        <v>62</v>
      </c>
      <c r="J8" s="40" t="s">
        <v>63</v>
      </c>
      <c r="K8" s="70" t="s">
        <v>85</v>
      </c>
      <c r="L8" s="46" t="s">
        <v>65</v>
      </c>
      <c r="M8" s="45" t="s">
        <v>86</v>
      </c>
      <c r="N8" s="44" t="s">
        <v>87</v>
      </c>
      <c r="O8" s="40"/>
      <c r="P8" s="47" t="s">
        <v>88</v>
      </c>
      <c r="Q8" s="40"/>
      <c r="R8" s="40"/>
      <c r="S8" s="48">
        <f>'[1]Miya Quote'!F7</f>
        <v>72.180000000000007</v>
      </c>
      <c r="T8" s="49">
        <v>7.95</v>
      </c>
      <c r="U8" s="50">
        <f t="shared" si="5"/>
        <v>9.079245283018869</v>
      </c>
      <c r="V8" s="51">
        <v>9.08</v>
      </c>
      <c r="W8" s="11"/>
      <c r="X8" s="40" t="s">
        <v>69</v>
      </c>
      <c r="Y8" s="52">
        <v>44</v>
      </c>
      <c r="Z8" s="52">
        <v>41</v>
      </c>
      <c r="AA8" s="52">
        <v>34</v>
      </c>
      <c r="AB8" s="49">
        <v>10</v>
      </c>
      <c r="AC8" s="53">
        <v>3</v>
      </c>
      <c r="AD8" s="54">
        <f t="shared" si="6"/>
        <v>6.1336000000000002E-2</v>
      </c>
      <c r="AE8" s="55">
        <f t="shared" si="7"/>
        <v>3179.2095995826267</v>
      </c>
      <c r="AF8" s="40">
        <v>2250</v>
      </c>
      <c r="AG8" s="56">
        <f t="shared" si="8"/>
        <v>0.70772307692307701</v>
      </c>
      <c r="AH8" s="45" t="s">
        <v>70</v>
      </c>
      <c r="AI8" s="57">
        <v>0.32800000000000001</v>
      </c>
      <c r="AJ8" s="56">
        <f t="shared" si="16"/>
        <v>2.97824</v>
      </c>
      <c r="AK8" s="56">
        <f t="shared" si="0"/>
        <v>12.765963076923077</v>
      </c>
      <c r="AL8" s="58">
        <v>0</v>
      </c>
      <c r="AM8" s="56">
        <f t="shared" si="1"/>
        <v>0</v>
      </c>
      <c r="AN8" s="58">
        <v>0</v>
      </c>
      <c r="AO8" s="56">
        <f t="shared" si="2"/>
        <v>0</v>
      </c>
      <c r="AP8" s="10">
        <v>0</v>
      </c>
      <c r="AQ8" s="56">
        <f t="shared" si="17"/>
        <v>0</v>
      </c>
      <c r="AR8" s="40">
        <v>0</v>
      </c>
      <c r="AS8" s="58">
        <v>0</v>
      </c>
      <c r="AT8" s="56">
        <f t="shared" si="3"/>
        <v>0</v>
      </c>
      <c r="AU8" s="56">
        <f t="shared" si="9"/>
        <v>0</v>
      </c>
      <c r="AV8" s="56">
        <f t="shared" si="4"/>
        <v>12.765963076923077</v>
      </c>
      <c r="AW8" s="59">
        <f t="shared" si="10"/>
        <v>0.17745083267248213</v>
      </c>
      <c r="AX8" s="56">
        <f t="shared" si="11"/>
        <v>15.52</v>
      </c>
      <c r="AY8" s="60">
        <v>15.52</v>
      </c>
      <c r="AZ8" s="61">
        <v>34.99</v>
      </c>
      <c r="BA8" s="58">
        <f t="shared" si="12"/>
        <v>0.55644469848528155</v>
      </c>
      <c r="BB8" s="62">
        <f t="shared" si="13"/>
        <v>0.55644469848528155</v>
      </c>
      <c r="BC8" s="63">
        <v>615</v>
      </c>
      <c r="BD8" s="56">
        <f t="shared" si="14"/>
        <v>7851.0672923076927</v>
      </c>
      <c r="BE8" s="56">
        <f t="shared" si="15"/>
        <v>9544.7999999999993</v>
      </c>
      <c r="BF8" s="64"/>
      <c r="BG8" s="65"/>
      <c r="BH8" s="68"/>
      <c r="BI8" s="69"/>
    </row>
    <row r="9" spans="1:61" ht="45.75" customHeight="1" x14ac:dyDescent="0.35">
      <c r="A9" s="40"/>
      <c r="B9" s="41">
        <v>8</v>
      </c>
      <c r="C9" s="67"/>
      <c r="D9" s="43"/>
      <c r="E9" s="40"/>
      <c r="F9" s="40"/>
      <c r="G9" s="40" t="s">
        <v>60</v>
      </c>
      <c r="H9" s="44" t="s">
        <v>84</v>
      </c>
      <c r="I9" s="40" t="s">
        <v>62</v>
      </c>
      <c r="J9" s="40" t="s">
        <v>63</v>
      </c>
      <c r="K9" s="45" t="s">
        <v>89</v>
      </c>
      <c r="L9" s="46" t="s">
        <v>65</v>
      </c>
      <c r="M9" s="45" t="s">
        <v>90</v>
      </c>
      <c r="N9" s="44" t="s">
        <v>87</v>
      </c>
      <c r="O9" s="40"/>
      <c r="P9" s="47" t="s">
        <v>91</v>
      </c>
      <c r="Q9" s="40"/>
      <c r="R9" s="40"/>
      <c r="S9" s="48">
        <f>'[1]Miya Quote'!F8</f>
        <v>87</v>
      </c>
      <c r="T9" s="49">
        <v>7.95</v>
      </c>
      <c r="U9" s="50">
        <f t="shared" si="5"/>
        <v>10.943396226415095</v>
      </c>
      <c r="V9" s="51">
        <v>10.94</v>
      </c>
      <c r="W9" s="11"/>
      <c r="X9" s="40" t="s">
        <v>69</v>
      </c>
      <c r="Y9" s="52">
        <v>44</v>
      </c>
      <c r="Z9" s="52">
        <v>41</v>
      </c>
      <c r="AA9" s="52">
        <v>40</v>
      </c>
      <c r="AB9" s="49">
        <v>10</v>
      </c>
      <c r="AC9" s="53">
        <v>3</v>
      </c>
      <c r="AD9" s="54">
        <f t="shared" si="6"/>
        <v>7.2160000000000002E-2</v>
      </c>
      <c r="AE9" s="55">
        <f t="shared" si="7"/>
        <v>2702.3281596452325</v>
      </c>
      <c r="AF9" s="40">
        <v>2250</v>
      </c>
      <c r="AG9" s="56">
        <f t="shared" si="8"/>
        <v>0.83261538461538476</v>
      </c>
      <c r="AH9" s="45" t="s">
        <v>70</v>
      </c>
      <c r="AI9" s="57">
        <v>0.32800000000000001</v>
      </c>
      <c r="AJ9" s="56">
        <f t="shared" si="16"/>
        <v>3.58832</v>
      </c>
      <c r="AK9" s="56">
        <f t="shared" si="0"/>
        <v>15.360935384615384</v>
      </c>
      <c r="AL9" s="58">
        <v>0</v>
      </c>
      <c r="AM9" s="56">
        <f t="shared" si="1"/>
        <v>0</v>
      </c>
      <c r="AN9" s="58">
        <v>0</v>
      </c>
      <c r="AO9" s="56">
        <f t="shared" si="2"/>
        <v>0</v>
      </c>
      <c r="AP9" s="10">
        <v>0</v>
      </c>
      <c r="AQ9" s="56">
        <f t="shared" si="17"/>
        <v>0</v>
      </c>
      <c r="AR9" s="40">
        <v>0</v>
      </c>
      <c r="AS9" s="58">
        <v>0</v>
      </c>
      <c r="AT9" s="56">
        <f t="shared" si="3"/>
        <v>0</v>
      </c>
      <c r="AU9" s="56">
        <f t="shared" si="9"/>
        <v>0</v>
      </c>
      <c r="AV9" s="56">
        <f t="shared" si="4"/>
        <v>15.360935384615384</v>
      </c>
      <c r="AW9" s="59">
        <f t="shared" si="10"/>
        <v>0.14423758302978357</v>
      </c>
      <c r="AX9" s="56">
        <f t="shared" si="11"/>
        <v>17.95</v>
      </c>
      <c r="AY9" s="60">
        <v>17.95</v>
      </c>
      <c r="AZ9" s="61">
        <v>39.99</v>
      </c>
      <c r="BA9" s="58">
        <f t="shared" si="12"/>
        <v>0.55113778444611161</v>
      </c>
      <c r="BB9" s="62">
        <f t="shared" si="13"/>
        <v>0.55113778444611161</v>
      </c>
      <c r="BC9" s="63">
        <v>585</v>
      </c>
      <c r="BD9" s="56">
        <f t="shared" si="14"/>
        <v>8986.1471999999994</v>
      </c>
      <c r="BE9" s="56">
        <f t="shared" si="15"/>
        <v>10500.75</v>
      </c>
      <c r="BF9" s="64"/>
      <c r="BG9" s="65"/>
      <c r="BH9" s="68"/>
      <c r="BI9" s="69"/>
    </row>
    <row r="10" spans="1:61" ht="45.75" customHeight="1" x14ac:dyDescent="0.35">
      <c r="A10" s="40"/>
      <c r="B10" s="41">
        <v>9</v>
      </c>
      <c r="C10" s="42"/>
      <c r="D10" s="43"/>
      <c r="E10" s="40"/>
      <c r="F10" s="40"/>
      <c r="G10" s="40" t="s">
        <v>60</v>
      </c>
      <c r="H10" s="44" t="s">
        <v>92</v>
      </c>
      <c r="I10" s="40" t="s">
        <v>62</v>
      </c>
      <c r="J10" s="40" t="s">
        <v>63</v>
      </c>
      <c r="K10" s="45" t="s">
        <v>93</v>
      </c>
      <c r="L10" s="46" t="s">
        <v>65</v>
      </c>
      <c r="M10" s="45" t="s">
        <v>66</v>
      </c>
      <c r="N10" s="44" t="s">
        <v>94</v>
      </c>
      <c r="O10" s="40"/>
      <c r="P10" s="47" t="s">
        <v>95</v>
      </c>
      <c r="Q10" s="40"/>
      <c r="R10" s="40"/>
      <c r="S10" s="48">
        <f>'[1]Miya Quote'!F5</f>
        <v>50.26</v>
      </c>
      <c r="T10" s="49">
        <v>7.95</v>
      </c>
      <c r="U10" s="50">
        <f t="shared" si="5"/>
        <v>6.3220125786163521</v>
      </c>
      <c r="V10" s="51">
        <v>6.33</v>
      </c>
      <c r="W10" s="11"/>
      <c r="X10" s="40" t="s">
        <v>69</v>
      </c>
      <c r="Y10" s="52">
        <v>44</v>
      </c>
      <c r="Z10" s="52">
        <v>41</v>
      </c>
      <c r="AA10" s="52">
        <v>34</v>
      </c>
      <c r="AB10" s="49">
        <v>10</v>
      </c>
      <c r="AC10" s="53">
        <v>3</v>
      </c>
      <c r="AD10" s="54">
        <f t="shared" si="6"/>
        <v>6.1336000000000002E-2</v>
      </c>
      <c r="AE10" s="55">
        <f t="shared" si="7"/>
        <v>3179.2095995826267</v>
      </c>
      <c r="AF10" s="40">
        <v>2250</v>
      </c>
      <c r="AG10" s="56">
        <f t="shared" si="8"/>
        <v>0.70772307692307701</v>
      </c>
      <c r="AH10" s="45" t="s">
        <v>70</v>
      </c>
      <c r="AI10" s="57">
        <v>0.32800000000000001</v>
      </c>
      <c r="AJ10" s="56">
        <f t="shared" si="16"/>
        <v>2.0762400000000003</v>
      </c>
      <c r="AK10" s="56">
        <f t="shared" si="0"/>
        <v>9.1139630769230777</v>
      </c>
      <c r="AL10" s="58">
        <v>0</v>
      </c>
      <c r="AM10" s="56">
        <f t="shared" si="1"/>
        <v>0</v>
      </c>
      <c r="AN10" s="58">
        <v>0</v>
      </c>
      <c r="AO10" s="56">
        <f t="shared" si="2"/>
        <v>0</v>
      </c>
      <c r="AP10" s="10">
        <v>0</v>
      </c>
      <c r="AQ10" s="56">
        <f t="shared" si="17"/>
        <v>0</v>
      </c>
      <c r="AR10" s="40">
        <v>0</v>
      </c>
      <c r="AS10" s="58">
        <v>0</v>
      </c>
      <c r="AT10" s="56">
        <f t="shared" si="3"/>
        <v>0</v>
      </c>
      <c r="AU10" s="56">
        <f t="shared" si="9"/>
        <v>0</v>
      </c>
      <c r="AV10" s="56">
        <f t="shared" si="4"/>
        <v>9.1139630769230777</v>
      </c>
      <c r="AW10" s="59">
        <f t="shared" si="10"/>
        <v>0.20402069197178355</v>
      </c>
      <c r="AX10" s="56">
        <f t="shared" si="11"/>
        <v>11.45</v>
      </c>
      <c r="AY10" s="60">
        <v>11.45</v>
      </c>
      <c r="AZ10" s="61">
        <v>19.989999999999998</v>
      </c>
      <c r="BA10" s="58">
        <f t="shared" si="12"/>
        <v>0.4272136068034017</v>
      </c>
      <c r="BB10" s="62">
        <f t="shared" si="13"/>
        <v>0.4272136068034017</v>
      </c>
      <c r="BC10" s="63">
        <v>615</v>
      </c>
      <c r="BD10" s="56">
        <f t="shared" si="14"/>
        <v>5605.0872923076931</v>
      </c>
      <c r="BE10" s="56">
        <f t="shared" si="15"/>
        <v>7041.75</v>
      </c>
      <c r="BF10" s="64"/>
      <c r="BG10" s="65"/>
      <c r="BH10" s="68"/>
      <c r="BI10" s="69"/>
    </row>
    <row r="11" spans="1:61" ht="45.75" customHeight="1" x14ac:dyDescent="0.35">
      <c r="A11" s="40"/>
      <c r="B11" s="41">
        <v>10</v>
      </c>
      <c r="C11" s="67"/>
      <c r="D11" s="43"/>
      <c r="E11" s="40"/>
      <c r="F11" s="40"/>
      <c r="G11" s="40" t="s">
        <v>60</v>
      </c>
      <c r="H11" s="44" t="s">
        <v>92</v>
      </c>
      <c r="I11" s="40" t="s">
        <v>62</v>
      </c>
      <c r="J11" s="40" t="s">
        <v>63</v>
      </c>
      <c r="K11" s="45" t="s">
        <v>93</v>
      </c>
      <c r="L11" s="46" t="s">
        <v>65</v>
      </c>
      <c r="M11" s="45" t="s">
        <v>74</v>
      </c>
      <c r="N11" s="44" t="s">
        <v>94</v>
      </c>
      <c r="O11" s="40"/>
      <c r="P11" s="47" t="s">
        <v>96</v>
      </c>
      <c r="Q11" s="40"/>
      <c r="R11" s="40"/>
      <c r="S11" s="48">
        <f>'[1]Miya Quote'!F6</f>
        <v>57.6</v>
      </c>
      <c r="T11" s="49">
        <v>7.95</v>
      </c>
      <c r="U11" s="50">
        <f t="shared" si="5"/>
        <v>7.2452830188679247</v>
      </c>
      <c r="V11" s="51">
        <v>7.25</v>
      </c>
      <c r="W11" s="11"/>
      <c r="X11" s="40" t="s">
        <v>69</v>
      </c>
      <c r="Y11" s="52">
        <v>44</v>
      </c>
      <c r="Z11" s="52">
        <v>41</v>
      </c>
      <c r="AA11" s="52">
        <v>40</v>
      </c>
      <c r="AB11" s="49">
        <v>10</v>
      </c>
      <c r="AC11" s="53">
        <v>3</v>
      </c>
      <c r="AD11" s="54">
        <f t="shared" si="6"/>
        <v>7.2160000000000002E-2</v>
      </c>
      <c r="AE11" s="55">
        <f t="shared" si="7"/>
        <v>2702.3281596452325</v>
      </c>
      <c r="AF11" s="40">
        <v>2250</v>
      </c>
      <c r="AG11" s="56">
        <f t="shared" si="8"/>
        <v>0.83261538461538476</v>
      </c>
      <c r="AH11" s="45" t="s">
        <v>70</v>
      </c>
      <c r="AI11" s="57">
        <v>0.32800000000000001</v>
      </c>
      <c r="AJ11" s="56">
        <f t="shared" si="16"/>
        <v>2.3780000000000001</v>
      </c>
      <c r="AK11" s="56">
        <f t="shared" si="0"/>
        <v>10.460615384615386</v>
      </c>
      <c r="AL11" s="58">
        <v>0</v>
      </c>
      <c r="AM11" s="56">
        <f t="shared" si="1"/>
        <v>0</v>
      </c>
      <c r="AN11" s="58">
        <v>0</v>
      </c>
      <c r="AO11" s="56">
        <f t="shared" si="2"/>
        <v>0</v>
      </c>
      <c r="AP11" s="10">
        <v>0</v>
      </c>
      <c r="AQ11" s="56">
        <f t="shared" si="17"/>
        <v>0</v>
      </c>
      <c r="AR11" s="40">
        <v>0</v>
      </c>
      <c r="AS11" s="58">
        <v>0</v>
      </c>
      <c r="AT11" s="56">
        <f t="shared" si="3"/>
        <v>0</v>
      </c>
      <c r="AU11" s="56">
        <f t="shared" si="9"/>
        <v>0</v>
      </c>
      <c r="AV11" s="56">
        <f t="shared" si="4"/>
        <v>10.460615384615386</v>
      </c>
      <c r="AW11" s="59">
        <f t="shared" si="10"/>
        <v>0.20147974163241331</v>
      </c>
      <c r="AX11" s="56">
        <f t="shared" si="11"/>
        <v>13.100000000000001</v>
      </c>
      <c r="AY11" s="60">
        <v>13.1</v>
      </c>
      <c r="AZ11" s="61">
        <v>24.99</v>
      </c>
      <c r="BA11" s="58">
        <f t="shared" si="12"/>
        <v>0.47579031612645056</v>
      </c>
      <c r="BB11" s="62">
        <f t="shared" si="13"/>
        <v>0.47579031612645056</v>
      </c>
      <c r="BC11" s="63">
        <v>585</v>
      </c>
      <c r="BD11" s="56">
        <f t="shared" si="14"/>
        <v>6119.4600000000009</v>
      </c>
      <c r="BE11" s="56">
        <f t="shared" si="15"/>
        <v>7663.5</v>
      </c>
      <c r="BF11" s="64"/>
      <c r="BG11" s="65"/>
      <c r="BH11" s="68"/>
      <c r="BI11" s="69"/>
    </row>
  </sheetData>
  <sheetProtection insertRows="0" deleteRows="0" sort="0"/>
  <protectedRanges>
    <protectedRange sqref="M2:M11 M12:BC245 B12:K245 B2:G11 I2:K11 BA2:BA11 O2:O11 Q2:AO11 AQ2:AW11" name="Range1"/>
    <protectedRange sqref="AX2:AX11" name="Range1_1"/>
    <protectedRange sqref="BB2:BB11" name="Range1_2"/>
    <protectedRange sqref="L2:L248" name="Range1_3"/>
    <protectedRange sqref="N2:N11" name="Range1_2_1"/>
    <protectedRange sqref="P2:P11" name="Range1_4"/>
  </protectedRanges>
  <mergeCells count="7">
    <mergeCell ref="BF2:BF11"/>
    <mergeCell ref="BG2:BG11"/>
    <mergeCell ref="C4:C5"/>
    <mergeCell ref="C6:C7"/>
    <mergeCell ref="C8:C9"/>
    <mergeCell ref="C10:C11"/>
    <mergeCell ref="C2:C3"/>
  </mergeCells>
  <phoneticPr fontId="2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2026-01-16T03:45:34Z</dcterms:created>
  <dcterms:modified xsi:type="dcterms:W3CDTF">2026-01-16T03:46:40Z</dcterms:modified>
</cp:coreProperties>
</file>