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B617CF5-E899-41A0-A7B6-A14B92497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" i="5" l="1"/>
  <c r="AH7" i="5" s="1"/>
  <c r="AB7" i="5"/>
  <c r="AC7" i="5" s="1"/>
  <c r="AE7" i="5" s="1"/>
  <c r="AG6" i="5"/>
  <c r="AH6" i="5" s="1"/>
  <c r="AB6" i="5"/>
  <c r="AC6" i="5" s="1"/>
  <c r="AE6" i="5" s="1"/>
  <c r="AG5" i="5"/>
  <c r="AH5" i="5" s="1"/>
  <c r="AB5" i="5"/>
  <c r="AC5" i="5" s="1"/>
  <c r="AE5" i="5" s="1"/>
  <c r="AG4" i="5"/>
  <c r="AH4" i="5" s="1"/>
  <c r="AB4" i="5"/>
  <c r="AC4" i="5" s="1"/>
  <c r="AE4" i="5" s="1"/>
  <c r="AG3" i="5"/>
  <c r="AG2" i="5"/>
  <c r="AI7" i="5" l="1"/>
  <c r="AI5" i="5"/>
  <c r="AI6" i="5"/>
  <c r="AS6" i="5"/>
  <c r="AK6" i="5"/>
  <c r="AP6" i="5"/>
  <c r="AS7" i="5"/>
  <c r="AO7" i="5"/>
  <c r="AK7" i="5"/>
  <c r="AM7" i="5"/>
  <c r="AP7" i="5"/>
  <c r="AP4" i="5"/>
  <c r="AM6" i="5"/>
  <c r="AO6" i="5"/>
  <c r="AI4" i="5"/>
  <c r="AM5" i="5"/>
  <c r="AO5" i="5"/>
  <c r="AS5" i="5"/>
  <c r="AK5" i="5"/>
  <c r="AP5" i="5"/>
  <c r="AM4" i="5"/>
  <c r="AO4" i="5"/>
  <c r="AK4" i="5"/>
  <c r="AS4" i="5"/>
  <c r="AT7" i="5" l="1"/>
  <c r="AT6" i="5"/>
  <c r="AT4" i="5"/>
  <c r="AT5" i="5"/>
  <c r="AO2" i="5" l="1"/>
  <c r="AH3" i="5" l="1"/>
  <c r="AB3" i="5"/>
  <c r="AC3" i="5" s="1"/>
  <c r="AE3" i="5" s="1"/>
  <c r="AH2" i="5"/>
  <c r="AB2" i="5"/>
  <c r="AC2" i="5" s="1"/>
  <c r="AE2" i="5" s="1"/>
  <c r="AI2" i="5" l="1"/>
  <c r="AI3" i="5"/>
  <c r="AP3" i="5"/>
  <c r="AP2" i="5"/>
  <c r="AS2" i="5" l="1"/>
  <c r="AK2" i="5"/>
  <c r="AM2" i="5"/>
  <c r="AS3" i="5"/>
  <c r="AO3" i="5"/>
  <c r="AM3" i="5"/>
  <c r="AK3" i="5"/>
  <c r="AT2" i="5" l="1"/>
  <c r="AT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<sst xmlns="http://schemas.openxmlformats.org/spreadsheetml/2006/main" count="125" uniqueCount="69">
  <si>
    <t>Brand</t>
  </si>
  <si>
    <t>Package Type</t>
  </si>
  <si>
    <t>Licensor</t>
  </si>
  <si>
    <t>Normal</t>
  </si>
  <si>
    <t>Madison Park Signature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</si>
  <si>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</si>
  <si>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</si>
  <si>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</si>
  <si>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</si>
  <si>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</si>
  <si>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</si>
  <si>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</si>
  <si>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</si>
  <si>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</si>
  <si>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</si>
  <si>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</si>
  <si>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</si>
  <si>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</si>
  <si>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</si>
  <si>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</si>
  <si>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</si>
  <si>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</si>
  <si>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</si>
  <si>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</si>
  <si>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</si>
  <si>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</si>
  <si>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</si>
  <si>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</si>
  <si>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</si>
  <si>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</si>
  <si>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</si>
  <si>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</si>
  <si>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</si>
  <si>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</si>
  <si>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</si>
  <si>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</si>
  <si>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</si>
  <si>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</si>
  <si>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</si>
  <si>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</si>
  <si>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</si>
  <si>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</si>
  <si>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</si>
  <si>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</si>
  <si>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</si>
  <si>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</si>
  <si>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</si>
  <si>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</si>
  <si>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</si>
  <si>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</si>
  <si>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</si>
  <si>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</si>
  <si>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</si>
  <si>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</si>
  <si>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</si>
  <si>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Material-Short</t>
  </si>
  <si>
    <t xml:space="preserve">Velvet Coverlet Mini Set </t>
    <phoneticPr fontId="7" type="noConversion"/>
  </si>
  <si>
    <t>Queen:92x96+1.5"/20x26+1.5"(2)</t>
  </si>
  <si>
    <t>King:110x96+1.5"/20x36+1.5" (2)</t>
  </si>
  <si>
    <t>White</t>
    <phoneticPr fontId="7" type="noConversion"/>
  </si>
  <si>
    <t xml:space="preserve">	9404.40.9005</t>
    <phoneticPr fontId="7" type="noConversion"/>
  </si>
  <si>
    <t>Green</t>
    <phoneticPr fontId="7" type="noConversion"/>
  </si>
  <si>
    <t>Taupe</t>
    <phoneticPr fontId="7" type="noConversion"/>
  </si>
  <si>
    <t>Charleston</t>
  </si>
  <si>
    <t xml:space="preserve">Charleston Velvet Coverlet Mini Set </t>
  </si>
  <si>
    <t xml:space="preserve">Velvet Coverlet Mini Set </t>
  </si>
  <si>
    <t xml:space="preserve"> polyester velvet</t>
  </si>
  <si>
    <t xml:space="preserve">Face: 100% polyester velvet 240 gsm with embroidered quilting
Back: 100% polyester MF 95 Gsm 
Filling: 150 gsm polyfill
</t>
  </si>
  <si>
    <t>COVERLET&amp;BEDSPR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</si>
</sst>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00%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3" fillId="0" borderId="1" xfId="2" applyBorder="1" applyAlignment="1" applyProtection="1">
      <alignment horizontal="center" vertical="center" wrapText="1"/>
      <protection locked="0"/>
    </xf>
    <xf numFmtId="0" fontId="2" fillId="0" borderId="3" xfId="4" applyBorder="1" applyAlignment="1">
      <alignment wrapText="1"/>
    </xf>
    <xf numFmtId="181" fontId="2" fillId="0" borderId="0" xfId="4" applyNumberFormat="1" applyAlignment="1">
      <alignment wrapText="1"/>
    </xf>
    <xf numFmtId="181" fontId="1" fillId="3" borderId="1" xfId="4" applyNumberFormat="1" applyFont="1" applyFill="1" applyBorder="1" applyAlignment="1">
      <alignment horizontal="center" wrapText="1"/>
    </xf>
    <xf numFmtId="177" fontId="6" fillId="2" borderId="1" xfId="4" applyNumberFormat="1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3" fillId="0" borderId="1" xfId="2" applyBorder="1" applyAlignment="1">
      <alignment vertical="center" wrapText="1"/>
    </xf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4FA399B5-D611-4CD2-98E8-79272B71B92B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7"/>
  <sheetViews>
    <sheetView tabSelected="1" zoomScale="80" zoomScaleNormal="80" workbookViewId="0">
      <selection activeCell="Z3" sqref="Z3"/>
    </sheetView>
  </sheetViews>
  <sheetFormatPr defaultColWidth="9.140625" defaultRowHeight="15" x14ac:dyDescent="0.25"/>
  <cols>
    <col min="1" max="1" width="10.140625" style="1" customWidth="1"/>
    <col min="2" max="2" width="34" style="2" customWidth="1"/>
    <col min="3" max="3" width="8.42578125" style="2" customWidth="1"/>
    <col min="4" max="4" width="16.85546875" style="2" customWidth="1"/>
    <col min="5" max="5" width="10.85546875" style="2" customWidth="1"/>
    <col min="6" max="6" width="16.85546875" style="2" customWidth="1"/>
    <col min="7" max="7" width="11" style="2" customWidth="1"/>
    <col min="8" max="8" width="13.28515625" style="2" customWidth="1"/>
    <col min="9" max="9" width="11.140625" style="2" customWidth="1"/>
    <col min="10" max="10" width="56.7109375" style="2" customWidth="1"/>
    <col min="11" max="11" width="11.85546875" style="2" customWidth="1"/>
    <col min="12" max="12" width="15.5703125" style="2" customWidth="1"/>
    <col min="13" max="13" width="9.710937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12.1406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1" customWidth="1"/>
    <col min="29" max="29" width="14.140625" style="6" customWidth="1"/>
    <col min="30" max="30" width="13.85546875" style="2" customWidth="1"/>
    <col min="31" max="31" width="13.85546875" style="5" customWidth="1"/>
    <col min="32" max="32" width="14.28515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7.1406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46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5</v>
      </c>
      <c r="B1" s="8" t="s">
        <v>6</v>
      </c>
      <c r="C1" s="37" t="s">
        <v>7</v>
      </c>
      <c r="D1" s="38" t="s">
        <v>0</v>
      </c>
      <c r="E1" s="38" t="s">
        <v>2</v>
      </c>
      <c r="F1" s="10" t="s">
        <v>51</v>
      </c>
      <c r="G1" s="37" t="s">
        <v>8</v>
      </c>
      <c r="H1" s="9" t="s">
        <v>9</v>
      </c>
      <c r="I1" s="9" t="s">
        <v>53</v>
      </c>
      <c r="J1" s="9" t="s">
        <v>10</v>
      </c>
      <c r="K1" s="9" t="s">
        <v>55</v>
      </c>
      <c r="L1" s="9" t="s">
        <v>11</v>
      </c>
      <c r="M1" s="9" t="s">
        <v>12</v>
      </c>
      <c r="N1" s="37" t="s">
        <v>13</v>
      </c>
      <c r="O1" s="37" t="s">
        <v>14</v>
      </c>
      <c r="P1" s="9" t="s">
        <v>54</v>
      </c>
      <c r="Q1" s="11" t="s">
        <v>15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1</v>
      </c>
      <c r="W1" s="40" t="s">
        <v>20</v>
      </c>
      <c r="X1" s="40" t="s">
        <v>21</v>
      </c>
      <c r="Y1" s="40" t="s">
        <v>22</v>
      </c>
      <c r="Z1" s="17" t="s">
        <v>23</v>
      </c>
      <c r="AA1" s="18" t="s">
        <v>24</v>
      </c>
      <c r="AB1" s="42" t="s">
        <v>25</v>
      </c>
      <c r="AC1" s="19" t="s">
        <v>26</v>
      </c>
      <c r="AD1" s="8" t="s">
        <v>27</v>
      </c>
      <c r="AE1" s="20" t="s">
        <v>28</v>
      </c>
      <c r="AF1" s="8" t="s">
        <v>29</v>
      </c>
      <c r="AG1" s="21" t="s">
        <v>30</v>
      </c>
      <c r="AH1" s="20" t="s">
        <v>31</v>
      </c>
      <c r="AI1" s="20" t="s">
        <v>32</v>
      </c>
      <c r="AJ1" s="21" t="s">
        <v>33</v>
      </c>
      <c r="AK1" s="20" t="s">
        <v>34</v>
      </c>
      <c r="AL1" s="21" t="s">
        <v>35</v>
      </c>
      <c r="AM1" s="20" t="s">
        <v>36</v>
      </c>
      <c r="AN1" s="21" t="s">
        <v>37</v>
      </c>
      <c r="AO1" s="20" t="s">
        <v>38</v>
      </c>
      <c r="AP1" s="20" t="s">
        <v>39</v>
      </c>
      <c r="AQ1" s="16" t="s">
        <v>40</v>
      </c>
      <c r="AR1" s="21" t="s">
        <v>41</v>
      </c>
      <c r="AS1" s="20" t="s">
        <v>42</v>
      </c>
      <c r="AT1" s="20" t="s">
        <v>43</v>
      </c>
      <c r="AU1" s="22" t="s">
        <v>44</v>
      </c>
      <c r="AV1" s="23" t="s">
        <v>45</v>
      </c>
      <c r="AW1" s="22" t="s">
        <v>46</v>
      </c>
      <c r="AX1" s="22" t="s">
        <v>47</v>
      </c>
      <c r="AY1" s="24" t="s">
        <v>48</v>
      </c>
      <c r="AZ1" s="47" t="s">
        <v>49</v>
      </c>
      <c r="BA1" s="18" t="s">
        <v>50</v>
      </c>
    </row>
    <row r="2" spans="1:53" ht="119.25" customHeight="1" x14ac:dyDescent="0.25">
      <c r="A2" s="25">
        <v>1</v>
      </c>
      <c r="B2" s="26"/>
      <c r="C2" s="26"/>
      <c r="D2" s="26" t="s">
        <v>4</v>
      </c>
      <c r="E2" s="26"/>
      <c r="F2" s="26" t="s">
        <v>68</v>
      </c>
      <c r="G2" s="26" t="s">
        <v>63</v>
      </c>
      <c r="H2" s="26" t="s">
        <v>64</v>
      </c>
      <c r="I2" s="26" t="s">
        <v>65</v>
      </c>
      <c r="J2" s="45" t="s">
        <v>67</v>
      </c>
      <c r="K2" s="26" t="s">
        <v>66</v>
      </c>
      <c r="L2" s="51" t="s">
        <v>57</v>
      </c>
      <c r="M2" s="51" t="s">
        <v>59</v>
      </c>
      <c r="N2" s="50"/>
      <c r="O2" s="49"/>
      <c r="P2" s="26" t="s">
        <v>52</v>
      </c>
      <c r="Q2" s="27">
        <v>173</v>
      </c>
      <c r="R2" s="28">
        <v>7.85</v>
      </c>
      <c r="S2" s="29">
        <v>22.04</v>
      </c>
      <c r="T2" s="30">
        <v>22.04</v>
      </c>
      <c r="U2" s="31"/>
      <c r="V2" s="26" t="s">
        <v>3</v>
      </c>
      <c r="W2" s="44">
        <v>46</v>
      </c>
      <c r="X2" s="44">
        <v>41</v>
      </c>
      <c r="Y2" s="44">
        <v>18</v>
      </c>
      <c r="Z2" s="44">
        <v>4.8</v>
      </c>
      <c r="AA2" s="32">
        <v>1</v>
      </c>
      <c r="AB2" s="43">
        <f>IF(W2="","",W2*X2*Y2/1000000)</f>
        <v>3.4000000000000002E-2</v>
      </c>
      <c r="AC2" s="33">
        <f>IF(AA2="","",65/AB2*AA2)</f>
        <v>1912</v>
      </c>
      <c r="AD2" s="26">
        <v>3700</v>
      </c>
      <c r="AE2" s="34">
        <f>IF(ISERROR(AD2/AC2),"",AD2/AC2)</f>
        <v>1.94</v>
      </c>
      <c r="AF2" s="26" t="s">
        <v>60</v>
      </c>
      <c r="AG2" s="35">
        <f t="shared" ref="AG2:AG7" si="0">12.8%+20%</f>
        <v>0.32800000000000001</v>
      </c>
      <c r="AH2" s="34">
        <f>IF(ISERROR(T2*AG2),"",T2*AG2)</f>
        <v>7.23</v>
      </c>
      <c r="AI2" s="34">
        <f>IF(ISERROR(T2+AE2+AH2),"",T2+AE2+AH2)</f>
        <v>31.21</v>
      </c>
      <c r="AJ2" s="35">
        <v>0.06</v>
      </c>
      <c r="AK2" s="34">
        <f>IF(ISERROR(AW2*AJ2),"",AW2*AJ2)</f>
        <v>4.07</v>
      </c>
      <c r="AL2" s="35">
        <v>0.1</v>
      </c>
      <c r="AM2" s="34">
        <f>IF(ISERROR(AW2*AL2),"",AW2*AL2)</f>
        <v>6.79</v>
      </c>
      <c r="AN2" s="35">
        <v>0.1</v>
      </c>
      <c r="AO2" s="34">
        <f>IF(ISERROR(AW2*AN2),"",AW2*AN2)</f>
        <v>6.79</v>
      </c>
      <c r="AP2" s="34">
        <f>IF((AX2-AW2)&lt;2.5,2.5-(AX2-AW2),0)</f>
        <v>0</v>
      </c>
      <c r="AQ2" s="26"/>
      <c r="AR2" s="35"/>
      <c r="AS2" s="34">
        <f>IF(ISERROR(AW2*AR2),"",AW2*AR2)</f>
        <v>0</v>
      </c>
      <c r="AT2" s="34">
        <f>IF(ISERROR(AK2+AM2+AO2+AP2+AS2),"",AK2+AM2+AO2+AP2+AS2)</f>
        <v>17.649999999999999</v>
      </c>
      <c r="AU2" s="34">
        <v>48.86</v>
      </c>
      <c r="AV2" s="36">
        <v>0.28000000000000003</v>
      </c>
      <c r="AW2" s="48">
        <v>67.86</v>
      </c>
      <c r="AX2" s="34">
        <v>71.25</v>
      </c>
      <c r="AY2" s="31">
        <v>189.99</v>
      </c>
      <c r="AZ2" s="35">
        <v>0.625</v>
      </c>
      <c r="BA2" s="32"/>
    </row>
    <row r="3" spans="1:53" ht="119.25" customHeight="1" x14ac:dyDescent="0.25">
      <c r="A3" s="25">
        <v>2</v>
      </c>
      <c r="B3" s="26"/>
      <c r="C3" s="26"/>
      <c r="D3" s="26" t="s">
        <v>4</v>
      </c>
      <c r="E3" s="26"/>
      <c r="F3" s="26" t="s">
        <v>68</v>
      </c>
      <c r="G3" s="26" t="s">
        <v>63</v>
      </c>
      <c r="H3" s="26" t="s">
        <v>64</v>
      </c>
      <c r="I3" s="26" t="s">
        <v>56</v>
      </c>
      <c r="J3" s="45" t="s">
        <v>67</v>
      </c>
      <c r="K3" s="26" t="s">
        <v>66</v>
      </c>
      <c r="L3" s="51" t="s">
        <v>58</v>
      </c>
      <c r="M3" s="51" t="s">
        <v>59</v>
      </c>
      <c r="N3" s="49"/>
      <c r="O3" s="49"/>
      <c r="P3" s="26" t="s">
        <v>52</v>
      </c>
      <c r="Q3" s="27">
        <v>200</v>
      </c>
      <c r="R3" s="28">
        <v>7.85</v>
      </c>
      <c r="S3" s="29">
        <v>25.48</v>
      </c>
      <c r="T3" s="30">
        <v>25.48</v>
      </c>
      <c r="U3" s="31"/>
      <c r="V3" s="26" t="s">
        <v>3</v>
      </c>
      <c r="W3" s="44">
        <v>46</v>
      </c>
      <c r="X3" s="44">
        <v>41</v>
      </c>
      <c r="Y3" s="44">
        <v>21</v>
      </c>
      <c r="Z3" s="44">
        <v>5.4</v>
      </c>
      <c r="AA3" s="32">
        <v>1</v>
      </c>
      <c r="AB3" s="43">
        <f t="shared" ref="AB3" si="1">IF(W3="","",W3*X3*Y3/1000000)</f>
        <v>0.04</v>
      </c>
      <c r="AC3" s="33">
        <f t="shared" ref="AC3" si="2">IF(AA3="","",65/AB3*AA3)</f>
        <v>1625</v>
      </c>
      <c r="AD3" s="26">
        <v>3700</v>
      </c>
      <c r="AE3" s="34">
        <f t="shared" ref="AE3" si="3">IF(ISERROR(AD3/AC3),"",AD3/AC3)</f>
        <v>2.2799999999999998</v>
      </c>
      <c r="AF3" s="26" t="s">
        <v>60</v>
      </c>
      <c r="AG3" s="35">
        <f t="shared" si="0"/>
        <v>0.32800000000000001</v>
      </c>
      <c r="AH3" s="34">
        <f t="shared" ref="AH3" si="4">IF(ISERROR(T3*AG3),"",T3*AG3)</f>
        <v>8.36</v>
      </c>
      <c r="AI3" s="34">
        <f t="shared" ref="AI3" si="5">IF(ISERROR(T3+AE3+AH3),"",T3+AE3+AH3)</f>
        <v>36.119999999999997</v>
      </c>
      <c r="AJ3" s="35">
        <v>0.06</v>
      </c>
      <c r="AK3" s="34">
        <f t="shared" ref="AK3" si="6">IF(ISERROR(AW3*AJ3),"",AW3*AJ3)</f>
        <v>4.93</v>
      </c>
      <c r="AL3" s="35">
        <v>0.1</v>
      </c>
      <c r="AM3" s="34">
        <f t="shared" ref="AM3" si="7">IF(ISERROR(AW3*AL3),"",AW3*AL3)</f>
        <v>8.2200000000000006</v>
      </c>
      <c r="AN3" s="35">
        <v>0.1</v>
      </c>
      <c r="AO3" s="34">
        <f t="shared" ref="AO3" si="8">IF(ISERROR(AW3*AN3),"",AW3*AN3)</f>
        <v>8.2200000000000006</v>
      </c>
      <c r="AP3" s="34">
        <f t="shared" ref="AP3" si="9">IF((AX3-AW3)&lt;2.5,2.5-(AX3-AW3),0)</f>
        <v>0</v>
      </c>
      <c r="AQ3" s="26"/>
      <c r="AR3" s="35"/>
      <c r="AS3" s="34">
        <f t="shared" ref="AS3" si="10">IF(ISERROR(AW3*AR3),"",AW3*AR3)</f>
        <v>0</v>
      </c>
      <c r="AT3" s="34">
        <f t="shared" ref="AT3" si="11">IF(ISERROR(AK3+AM3+AO3+AP3+AS3),"",AK3+AM3+AO3+AP3+AS3)</f>
        <v>21.37</v>
      </c>
      <c r="AU3" s="34">
        <v>57.49</v>
      </c>
      <c r="AV3" s="36">
        <v>0.30020000000000002</v>
      </c>
      <c r="AW3" s="48">
        <v>82.15</v>
      </c>
      <c r="AX3" s="34">
        <v>86.26</v>
      </c>
      <c r="AY3" s="31">
        <v>219.99</v>
      </c>
      <c r="AZ3" s="35">
        <v>0.6079</v>
      </c>
      <c r="BA3" s="32"/>
    </row>
    <row r="4" spans="1:53" ht="119.25" customHeight="1" x14ac:dyDescent="0.25">
      <c r="A4" s="25">
        <v>1</v>
      </c>
      <c r="B4" s="26"/>
      <c r="C4" s="26"/>
      <c r="D4" s="26" t="s">
        <v>4</v>
      </c>
      <c r="E4" s="26"/>
      <c r="F4" s="26" t="s">
        <v>68</v>
      </c>
      <c r="G4" s="26" t="s">
        <v>63</v>
      </c>
      <c r="H4" s="26" t="s">
        <v>64</v>
      </c>
      <c r="I4" s="26" t="s">
        <v>56</v>
      </c>
      <c r="J4" s="45" t="s">
        <v>67</v>
      </c>
      <c r="K4" s="26" t="s">
        <v>66</v>
      </c>
      <c r="L4" s="51" t="s">
        <v>57</v>
      </c>
      <c r="M4" s="51" t="s">
        <v>61</v>
      </c>
      <c r="N4" s="50"/>
      <c r="O4" s="49"/>
      <c r="P4" s="26" t="s">
        <v>52</v>
      </c>
      <c r="Q4" s="27">
        <v>173</v>
      </c>
      <c r="R4" s="28">
        <v>7.85</v>
      </c>
      <c r="S4" s="29">
        <v>22.04</v>
      </c>
      <c r="T4" s="30">
        <v>22.04</v>
      </c>
      <c r="U4" s="31"/>
      <c r="V4" s="26" t="s">
        <v>3</v>
      </c>
      <c r="W4" s="44">
        <v>46</v>
      </c>
      <c r="X4" s="44">
        <v>41</v>
      </c>
      <c r="Y4" s="44">
        <v>18</v>
      </c>
      <c r="Z4" s="44">
        <v>4.8</v>
      </c>
      <c r="AA4" s="32">
        <v>1</v>
      </c>
      <c r="AB4" s="43">
        <f>IF(W4="","",W4*X4*Y4/1000000)</f>
        <v>3.4000000000000002E-2</v>
      </c>
      <c r="AC4" s="33">
        <f>IF(AA4="","",65/AB4*AA4)</f>
        <v>1912</v>
      </c>
      <c r="AD4" s="26">
        <v>3700</v>
      </c>
      <c r="AE4" s="34">
        <f>IF(ISERROR(AD4/AC4),"",AD4/AC4)</f>
        <v>1.94</v>
      </c>
      <c r="AF4" s="26" t="s">
        <v>60</v>
      </c>
      <c r="AG4" s="35">
        <f t="shared" si="0"/>
        <v>0.32800000000000001</v>
      </c>
      <c r="AH4" s="34">
        <f>IF(ISERROR(T4*AG4),"",T4*AG4)</f>
        <v>7.23</v>
      </c>
      <c r="AI4" s="34">
        <f>IF(ISERROR(T4+AE4+AH4),"",T4+AE4+AH4)</f>
        <v>31.21</v>
      </c>
      <c r="AJ4" s="35">
        <v>0.06</v>
      </c>
      <c r="AK4" s="34">
        <f>IF(ISERROR(AW4*AJ4),"",AW4*AJ4)</f>
        <v>4.07</v>
      </c>
      <c r="AL4" s="35">
        <v>0.1</v>
      </c>
      <c r="AM4" s="34">
        <f>IF(ISERROR(AW4*AL4),"",AW4*AL4)</f>
        <v>6.79</v>
      </c>
      <c r="AN4" s="35">
        <v>0.1</v>
      </c>
      <c r="AO4" s="34">
        <f>IF(ISERROR(AW4*AN4),"",AW4*AN4)</f>
        <v>6.79</v>
      </c>
      <c r="AP4" s="34">
        <f>IF((AX4-AW4)&lt;2.5,2.5-(AX4-AW4),0)</f>
        <v>0</v>
      </c>
      <c r="AQ4" s="26"/>
      <c r="AR4" s="35"/>
      <c r="AS4" s="34">
        <f>IF(ISERROR(AW4*AR4),"",AW4*AR4)</f>
        <v>0</v>
      </c>
      <c r="AT4" s="34">
        <f>IF(ISERROR(AK4+AM4+AO4+AP4+AS4),"",AK4+AM4+AO4+AP4+AS4)</f>
        <v>17.649999999999999</v>
      </c>
      <c r="AU4" s="34">
        <v>48.86</v>
      </c>
      <c r="AV4" s="36">
        <v>0.28000000000000003</v>
      </c>
      <c r="AW4" s="48">
        <v>67.86</v>
      </c>
      <c r="AX4" s="34">
        <v>71.25</v>
      </c>
      <c r="AY4" s="31">
        <v>189.99</v>
      </c>
      <c r="AZ4" s="35">
        <v>0.625</v>
      </c>
      <c r="BA4" s="32"/>
    </row>
    <row r="5" spans="1:53" ht="119.25" customHeight="1" x14ac:dyDescent="0.25">
      <c r="A5" s="25">
        <v>2</v>
      </c>
      <c r="B5" s="26"/>
      <c r="C5" s="26"/>
      <c r="D5" s="26" t="s">
        <v>4</v>
      </c>
      <c r="E5" s="26"/>
      <c r="F5" s="26" t="s">
        <v>68</v>
      </c>
      <c r="G5" s="26" t="s">
        <v>63</v>
      </c>
      <c r="H5" s="26" t="s">
        <v>64</v>
      </c>
      <c r="I5" s="26" t="s">
        <v>56</v>
      </c>
      <c r="J5" s="45" t="s">
        <v>67</v>
      </c>
      <c r="K5" s="26" t="s">
        <v>66</v>
      </c>
      <c r="L5" s="51" t="s">
        <v>58</v>
      </c>
      <c r="M5" s="51" t="s">
        <v>61</v>
      </c>
      <c r="N5" s="49"/>
      <c r="O5" s="49"/>
      <c r="P5" s="26" t="s">
        <v>52</v>
      </c>
      <c r="Q5" s="27">
        <v>200</v>
      </c>
      <c r="R5" s="28">
        <v>7.85</v>
      </c>
      <c r="S5" s="29">
        <v>25.48</v>
      </c>
      <c r="T5" s="30">
        <v>25.48</v>
      </c>
      <c r="U5" s="31"/>
      <c r="V5" s="26" t="s">
        <v>3</v>
      </c>
      <c r="W5" s="44">
        <v>46</v>
      </c>
      <c r="X5" s="44">
        <v>41</v>
      </c>
      <c r="Y5" s="44">
        <v>21</v>
      </c>
      <c r="Z5" s="44">
        <v>5.4</v>
      </c>
      <c r="AA5" s="32">
        <v>1</v>
      </c>
      <c r="AB5" s="43">
        <f t="shared" ref="AB5" si="12">IF(W5="","",W5*X5*Y5/1000000)</f>
        <v>0.04</v>
      </c>
      <c r="AC5" s="33">
        <f t="shared" ref="AC5" si="13">IF(AA5="","",65/AB5*AA5)</f>
        <v>1625</v>
      </c>
      <c r="AD5" s="26">
        <v>3700</v>
      </c>
      <c r="AE5" s="34">
        <f t="shared" ref="AE5" si="14">IF(ISERROR(AD5/AC5),"",AD5/AC5)</f>
        <v>2.2799999999999998</v>
      </c>
      <c r="AF5" s="26" t="s">
        <v>60</v>
      </c>
      <c r="AG5" s="35">
        <f t="shared" si="0"/>
        <v>0.32800000000000001</v>
      </c>
      <c r="AH5" s="34">
        <f t="shared" ref="AH5" si="15">IF(ISERROR(T5*AG5),"",T5*AG5)</f>
        <v>8.36</v>
      </c>
      <c r="AI5" s="34">
        <f t="shared" ref="AI5" si="16">IF(ISERROR(T5+AE5+AH5),"",T5+AE5+AH5)</f>
        <v>36.119999999999997</v>
      </c>
      <c r="AJ5" s="35">
        <v>0.06</v>
      </c>
      <c r="AK5" s="34">
        <f t="shared" ref="AK5" si="17">IF(ISERROR(AW5*AJ5),"",AW5*AJ5)</f>
        <v>4.93</v>
      </c>
      <c r="AL5" s="35">
        <v>0.1</v>
      </c>
      <c r="AM5" s="34">
        <f t="shared" ref="AM5" si="18">IF(ISERROR(AW5*AL5),"",AW5*AL5)</f>
        <v>8.2200000000000006</v>
      </c>
      <c r="AN5" s="35">
        <v>0.1</v>
      </c>
      <c r="AO5" s="34">
        <f t="shared" ref="AO5" si="19">IF(ISERROR(AW5*AN5),"",AW5*AN5)</f>
        <v>8.2200000000000006</v>
      </c>
      <c r="AP5" s="34">
        <f t="shared" ref="AP5" si="20">IF((AX5-AW5)&lt;2.5,2.5-(AX5-AW5),0)</f>
        <v>0</v>
      </c>
      <c r="AQ5" s="26"/>
      <c r="AR5" s="35"/>
      <c r="AS5" s="34">
        <f t="shared" ref="AS5" si="21">IF(ISERROR(AW5*AR5),"",AW5*AR5)</f>
        <v>0</v>
      </c>
      <c r="AT5" s="34">
        <f t="shared" ref="AT5" si="22">IF(ISERROR(AK5+AM5+AO5+AP5+AS5),"",AK5+AM5+AO5+AP5+AS5)</f>
        <v>21.37</v>
      </c>
      <c r="AU5" s="34">
        <v>57.49</v>
      </c>
      <c r="AV5" s="36">
        <v>0.30020000000000002</v>
      </c>
      <c r="AW5" s="48">
        <v>82.15</v>
      </c>
      <c r="AX5" s="34">
        <v>86.26</v>
      </c>
      <c r="AY5" s="31">
        <v>219.99</v>
      </c>
      <c r="AZ5" s="35">
        <v>0.6079</v>
      </c>
      <c r="BA5" s="32"/>
    </row>
    <row r="6" spans="1:53" ht="119.25" customHeight="1" x14ac:dyDescent="0.25">
      <c r="A6" s="25">
        <v>1</v>
      </c>
      <c r="B6" s="26"/>
      <c r="C6" s="26"/>
      <c r="D6" s="26" t="s">
        <v>4</v>
      </c>
      <c r="E6" s="26"/>
      <c r="F6" s="26" t="s">
        <v>68</v>
      </c>
      <c r="G6" s="26" t="s">
        <v>63</v>
      </c>
      <c r="H6" s="26" t="s">
        <v>64</v>
      </c>
      <c r="I6" s="26" t="s">
        <v>56</v>
      </c>
      <c r="J6" s="45" t="s">
        <v>67</v>
      </c>
      <c r="K6" s="26" t="s">
        <v>66</v>
      </c>
      <c r="L6" s="51" t="s">
        <v>57</v>
      </c>
      <c r="M6" s="51" t="s">
        <v>62</v>
      </c>
      <c r="N6" s="50"/>
      <c r="O6" s="49"/>
      <c r="P6" s="26" t="s">
        <v>52</v>
      </c>
      <c r="Q6" s="27">
        <v>173</v>
      </c>
      <c r="R6" s="28">
        <v>7.85</v>
      </c>
      <c r="S6" s="29">
        <v>22.04</v>
      </c>
      <c r="T6" s="30">
        <v>22.04</v>
      </c>
      <c r="U6" s="31"/>
      <c r="V6" s="26" t="s">
        <v>3</v>
      </c>
      <c r="W6" s="44">
        <v>46</v>
      </c>
      <c r="X6" s="44">
        <v>41</v>
      </c>
      <c r="Y6" s="44">
        <v>18</v>
      </c>
      <c r="Z6" s="44">
        <v>4.8</v>
      </c>
      <c r="AA6" s="32">
        <v>1</v>
      </c>
      <c r="AB6" s="43">
        <f>IF(W6="","",W6*X6*Y6/1000000)</f>
        <v>3.4000000000000002E-2</v>
      </c>
      <c r="AC6" s="33">
        <f>IF(AA6="","",65/AB6*AA6)</f>
        <v>1912</v>
      </c>
      <c r="AD6" s="26">
        <v>3700</v>
      </c>
      <c r="AE6" s="34">
        <f>IF(ISERROR(AD6/AC6),"",AD6/AC6)</f>
        <v>1.94</v>
      </c>
      <c r="AF6" s="26" t="s">
        <v>60</v>
      </c>
      <c r="AG6" s="35">
        <f t="shared" si="0"/>
        <v>0.32800000000000001</v>
      </c>
      <c r="AH6" s="34">
        <f>IF(ISERROR(T6*AG6),"",T6*AG6)</f>
        <v>7.23</v>
      </c>
      <c r="AI6" s="34">
        <f>IF(ISERROR(T6+AE6+AH6),"",T6+AE6+AH6)</f>
        <v>31.21</v>
      </c>
      <c r="AJ6" s="35">
        <v>0.06</v>
      </c>
      <c r="AK6" s="34">
        <f>IF(ISERROR(AW6*AJ6),"",AW6*AJ6)</f>
        <v>4.07</v>
      </c>
      <c r="AL6" s="35">
        <v>0.1</v>
      </c>
      <c r="AM6" s="34">
        <f>IF(ISERROR(AW6*AL6),"",AW6*AL6)</f>
        <v>6.79</v>
      </c>
      <c r="AN6" s="35">
        <v>0.1</v>
      </c>
      <c r="AO6" s="34">
        <f>IF(ISERROR(AW6*AN6),"",AW6*AN6)</f>
        <v>6.79</v>
      </c>
      <c r="AP6" s="34">
        <f>IF((AX6-AW6)&lt;2.5,2.5-(AX6-AW6),0)</f>
        <v>0</v>
      </c>
      <c r="AQ6" s="26"/>
      <c r="AR6" s="35"/>
      <c r="AS6" s="34">
        <f>IF(ISERROR(AW6*AR6),"",AW6*AR6)</f>
        <v>0</v>
      </c>
      <c r="AT6" s="34">
        <f>IF(ISERROR(AK6+AM6+AO6+AP6+AS6),"",AK6+AM6+AO6+AP6+AS6)</f>
        <v>17.649999999999999</v>
      </c>
      <c r="AU6" s="34">
        <v>48.86</v>
      </c>
      <c r="AV6" s="36">
        <v>0.28000000000000003</v>
      </c>
      <c r="AW6" s="48">
        <v>67.86</v>
      </c>
      <c r="AX6" s="34">
        <v>71.25</v>
      </c>
      <c r="AY6" s="31">
        <v>189.99</v>
      </c>
      <c r="AZ6" s="35">
        <v>0.625</v>
      </c>
      <c r="BA6" s="32"/>
    </row>
    <row r="7" spans="1:53" ht="119.25" customHeight="1" x14ac:dyDescent="0.25">
      <c r="A7" s="25">
        <v>2</v>
      </c>
      <c r="B7" s="26"/>
      <c r="C7" s="26"/>
      <c r="D7" s="26" t="s">
        <v>4</v>
      </c>
      <c r="E7" s="26"/>
      <c r="F7" s="26" t="s">
        <v>68</v>
      </c>
      <c r="G7" s="26" t="s">
        <v>63</v>
      </c>
      <c r="H7" s="26" t="s">
        <v>64</v>
      </c>
      <c r="I7" s="26" t="s">
        <v>56</v>
      </c>
      <c r="J7" s="26" t="s">
        <v>67</v>
      </c>
      <c r="K7" s="26" t="s">
        <v>66</v>
      </c>
      <c r="L7" s="51" t="s">
        <v>58</v>
      </c>
      <c r="M7" s="51" t="s">
        <v>62</v>
      </c>
      <c r="N7" s="49"/>
      <c r="O7" s="49"/>
      <c r="P7" s="26" t="s">
        <v>52</v>
      </c>
      <c r="Q7" s="27">
        <v>200</v>
      </c>
      <c r="R7" s="28">
        <v>7.85</v>
      </c>
      <c r="S7" s="29">
        <v>25.48</v>
      </c>
      <c r="T7" s="30">
        <v>25.48</v>
      </c>
      <c r="U7" s="31"/>
      <c r="V7" s="26" t="s">
        <v>3</v>
      </c>
      <c r="W7" s="44">
        <v>46</v>
      </c>
      <c r="X7" s="44">
        <v>41</v>
      </c>
      <c r="Y7" s="44">
        <v>21</v>
      </c>
      <c r="Z7" s="44">
        <v>5.4</v>
      </c>
      <c r="AA7" s="32">
        <v>1</v>
      </c>
      <c r="AB7" s="43">
        <f t="shared" ref="AB7" si="23">IF(W7="","",W7*X7*Y7/1000000)</f>
        <v>0.04</v>
      </c>
      <c r="AC7" s="33">
        <f t="shared" ref="AC7" si="24">IF(AA7="","",65/AB7*AA7)</f>
        <v>1625</v>
      </c>
      <c r="AD7" s="26">
        <v>3700</v>
      </c>
      <c r="AE7" s="34">
        <f t="shared" ref="AE7" si="25">IF(ISERROR(AD7/AC7),"",AD7/AC7)</f>
        <v>2.2799999999999998</v>
      </c>
      <c r="AF7" s="26" t="s">
        <v>60</v>
      </c>
      <c r="AG7" s="35">
        <f t="shared" si="0"/>
        <v>0.32800000000000001</v>
      </c>
      <c r="AH7" s="34">
        <f t="shared" ref="AH7" si="26">IF(ISERROR(T7*AG7),"",T7*AG7)</f>
        <v>8.36</v>
      </c>
      <c r="AI7" s="34">
        <f t="shared" ref="AI7" si="27">IF(ISERROR(T7+AE7+AH7),"",T7+AE7+AH7)</f>
        <v>36.119999999999997</v>
      </c>
      <c r="AJ7" s="35">
        <v>0.06</v>
      </c>
      <c r="AK7" s="34">
        <f t="shared" ref="AK7" si="28">IF(ISERROR(AW7*AJ7),"",AW7*AJ7)</f>
        <v>4.93</v>
      </c>
      <c r="AL7" s="35">
        <v>0.1</v>
      </c>
      <c r="AM7" s="34">
        <f t="shared" ref="AM7" si="29">IF(ISERROR(AW7*AL7),"",AW7*AL7)</f>
        <v>8.2200000000000006</v>
      </c>
      <c r="AN7" s="35">
        <v>0.1</v>
      </c>
      <c r="AO7" s="34">
        <f t="shared" ref="AO7" si="30">IF(ISERROR(AW7*AN7),"",AW7*AN7)</f>
        <v>8.2200000000000006</v>
      </c>
      <c r="AP7" s="34">
        <f t="shared" ref="AP7" si="31">IF((AX7-AW7)&lt;2.5,2.5-(AX7-AW7),0)</f>
        <v>0</v>
      </c>
      <c r="AQ7" s="26"/>
      <c r="AR7" s="35"/>
      <c r="AS7" s="34">
        <f t="shared" ref="AS7" si="32">IF(ISERROR(AW7*AR7),"",AW7*AR7)</f>
        <v>0</v>
      </c>
      <c r="AT7" s="34">
        <f t="shared" ref="AT7" si="33">IF(ISERROR(AK7+AM7+AO7+AP7+AS7),"",AK7+AM7+AO7+AP7+AS7)</f>
        <v>21.37</v>
      </c>
      <c r="AU7" s="34">
        <v>57.49</v>
      </c>
      <c r="AV7" s="36">
        <v>0.30020000000000002</v>
      </c>
      <c r="AW7" s="48">
        <v>82.15</v>
      </c>
      <c r="AX7" s="34">
        <v>86.26</v>
      </c>
      <c r="AY7" s="31">
        <v>219.99</v>
      </c>
      <c r="AZ7" s="35">
        <v>0.6079</v>
      </c>
      <c r="BA7" s="32"/>
    </row>
  </sheetData>
  <sheetProtection insertRows="0" deleteRows="0" sort="0"/>
  <protectedRanges>
    <protectedRange sqref="A2:J7 M2:V7 AZ2:BA7 AA2:AX7" name="Range1"/>
    <protectedRange sqref="K2:K7" name="Range1_1"/>
    <protectedRange sqref="AY2:AY7" name="Range1_2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D2:D7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V2:V7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P2:P7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E2:E7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cp:lastPrinted>2026-01-09T08:08:55Z</cp:lastPrinted>
  <dcterms:created xsi:type="dcterms:W3CDTF">2025-03-10T18:28:45Z</dcterms:created>
  <dcterms:modified xsi:type="dcterms:W3CDTF">2026-01-12T01:21:06Z</dcterms:modified>
</cp:coreProperties>
</file>