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D3" i="1" l="1"/>
  <c r="BA3" i="1"/>
  <c r="AU3" i="1"/>
  <c r="AR3" i="1"/>
  <c r="AP3" i="1"/>
  <c r="AN3" i="1"/>
  <c r="AL3" i="1"/>
  <c r="AI3" i="1"/>
  <c r="AB3" i="1"/>
  <c r="AD3" i="1" s="1"/>
  <c r="AF3" i="1" s="1"/>
  <c r="AJ3" i="1" s="1"/>
  <c r="BD2" i="1"/>
  <c r="BA2" i="1"/>
  <c r="AU2" i="1"/>
  <c r="AR2" i="1"/>
  <c r="AP2" i="1"/>
  <c r="AN2" i="1"/>
  <c r="AL2" i="1"/>
  <c r="AI2" i="1"/>
  <c r="AB2" i="1"/>
  <c r="AD2" i="1" s="1"/>
  <c r="AF2" i="1" s="1"/>
  <c r="AJ2" i="1" s="1"/>
  <c r="AW2" i="1" l="1"/>
  <c r="AW3" i="1"/>
  <c r="AX3" i="1" s="1"/>
  <c r="AV2" i="1"/>
  <c r="AV3" i="1"/>
  <c r="AX2" i="1"/>
  <c r="BC2" i="1"/>
  <c r="BC3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Price]*[Licensor 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P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R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2 %]</t>
        </r>
      </text>
    </comment>
    <comment ref="AV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POE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 Quote (Value)]-[POE Cost with Load $])/[JLA POE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<sst xmlns="http://schemas.openxmlformats.org/spreadsheetml/2006/main" count="86" uniqueCount="73">
  <si>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</si>
  <si>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</si>
  <si>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</si>
  <si>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</si>
  <si>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</si>
  <si>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</si>
  <si>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</si>
  <si>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</si>
  <si>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</si>
  <si>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</si>
  <si>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</si>
  <si>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</si>
  <si>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</si>
  <si>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</si>
  <si>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</si>
  <si>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</si>
  <si>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</si>
  <si>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</si>
  <si>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</si>
  <si>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</si>
  <si>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</si>
  <si>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</si>
  <si>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</si>
  <si>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</si>
  <si>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</si>
  <si>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</si>
  <si>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</si>
  <si>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</si>
  <si>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</si>
  <si>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</si>
  <si>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</si>
  <si>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</si>
  <si>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</si>
  <si>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</si>
  <si>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Total Quantity</t>
  </si>
  <si>
    <t>Total Cost</t>
  </si>
  <si>
    <t>Total Sales</t>
  </si>
  <si>
    <t>Vendor</t>
  </si>
  <si>
    <t>Material-Short</t>
  </si>
  <si>
    <t>Opacity</t>
  </si>
  <si>
    <t>Container Volume</t>
  </si>
  <si>
    <t>LDP Cost $</t>
  </si>
  <si>
    <t>Licensor Royalty %</t>
  </si>
  <si>
    <t>Licensor Royalty $</t>
  </si>
  <si>
    <t>Tech Royalty %</t>
  </si>
  <si>
    <t>Tech Royalty $</t>
  </si>
  <si>
    <t>Warehouse Charge %</t>
  </si>
  <si>
    <t>Warehouse Charge $</t>
  </si>
  <si>
    <t>Load 2</t>
  </si>
  <si>
    <t>Load 2 %</t>
  </si>
  <si>
    <t>Load 2 $</t>
  </si>
  <si>
    <t>Total POE Load $</t>
  </si>
  <si>
    <t>POE Cost with Load $</t>
  </si>
  <si>
    <t>JLA POE MU%</t>
  </si>
  <si>
    <t>JLA POE Price Quote (Value)</t>
  </si>
  <si>
    <t>Suggested Retail Price</t>
  </si>
  <si>
    <t>Retail Markup %</t>
  </si>
  <si>
    <t>BeautyRest</t>
  </si>
  <si>
    <t>Beautyrest 5.5%</t>
  </si>
  <si>
    <t>WINDOW PANEL</t>
  </si>
  <si>
    <t>Porter</t>
  </si>
  <si>
    <t>100% polyester room darkening window panel</t>
  </si>
  <si>
    <t>Porter Room Darkening</t>
  </si>
  <si>
    <t>100% polyester 260GSM thermal</t>
  </si>
  <si>
    <t xml:space="preserve">100% polyester </t>
  </si>
  <si>
    <t>Room Darkening</t>
  </si>
  <si>
    <t xml:space="preserve"> 37x84"(2) Grommet</t>
  </si>
  <si>
    <t>linen</t>
  </si>
  <si>
    <t>Pair</t>
  </si>
  <si>
    <t>6303.92.2010</t>
  </si>
  <si>
    <t>black</t>
  </si>
  <si>
    <t>BR40-5385</t>
    <phoneticPr fontId="10" type="noConversion"/>
  </si>
  <si>
    <t>BR40-5386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</si>
</sst>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7" formatCode="0.000000"/>
    <numFmt numFmtId="188" formatCode="0.0%"/>
  </numFmts>
  <fonts count="11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46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0" fontId="2" fillId="0" borderId="1" xfId="3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0" fillId="8" borderId="0" xfId="0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2" fontId="9" fillId="4" borderId="1" xfId="4" applyNumberFormat="1" applyFont="1" applyFill="1" applyBorder="1" applyAlignment="1">
      <alignment wrapText="1"/>
    </xf>
    <xf numFmtId="181" fontId="6" fillId="5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" fontId="9" fillId="0" borderId="1" xfId="4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9" borderId="1" xfId="0" applyFont="1" applyFill="1" applyBorder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/>
    <xf numFmtId="181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7" fontId="0" fillId="7" borderId="1" xfId="0" applyNumberFormat="1" applyFill="1" applyBorder="1" applyAlignment="1">
      <alignment wrapText="1"/>
    </xf>
    <xf numFmtId="1" fontId="0" fillId="0" borderId="1" xfId="0" applyNumberFormat="1" applyBorder="1"/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88" fontId="0" fillId="0" borderId="1" xfId="0" applyNumberFormat="1" applyBorder="1"/>
    <xf numFmtId="10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181" fontId="0" fillId="7" borderId="1" xfId="7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WIN%20POE%20BCF%202025%20Porter%20Nice%20Aristes%20Mallen%20Thomas%20commitment%201%20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"/>
  <sheetViews>
    <sheetView tabSelected="1" workbookViewId="0">
      <selection activeCell="V1" sqref="V1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56" s="27" customFormat="1" ht="63.6" customHeight="1" x14ac:dyDescent="0.25">
      <c r="A1" s="8" t="s">
        <v>37</v>
      </c>
      <c r="B1" s="9" t="s">
        <v>9</v>
      </c>
      <c r="C1" s="9" t="s">
        <v>10</v>
      </c>
      <c r="D1" s="10" t="s">
        <v>11</v>
      </c>
      <c r="E1" s="11" t="s">
        <v>3</v>
      </c>
      <c r="F1" s="11" t="s">
        <v>2</v>
      </c>
      <c r="G1" s="12" t="s">
        <v>4</v>
      </c>
      <c r="H1" s="10" t="s">
        <v>8</v>
      </c>
      <c r="I1" s="13" t="s">
        <v>12</v>
      </c>
      <c r="J1" s="2" t="s">
        <v>1</v>
      </c>
      <c r="K1" s="13" t="s">
        <v>13</v>
      </c>
      <c r="L1" s="2" t="s">
        <v>38</v>
      </c>
      <c r="M1" s="10" t="s">
        <v>39</v>
      </c>
      <c r="N1" s="13" t="s">
        <v>14</v>
      </c>
      <c r="O1" s="13" t="s">
        <v>5</v>
      </c>
      <c r="P1" s="10" t="s">
        <v>0</v>
      </c>
      <c r="Q1" s="10" t="s">
        <v>16</v>
      </c>
      <c r="R1" s="10" t="s">
        <v>15</v>
      </c>
      <c r="S1" s="2" t="s">
        <v>17</v>
      </c>
      <c r="T1" s="14" t="s">
        <v>19</v>
      </c>
      <c r="U1" s="15" t="s">
        <v>18</v>
      </c>
      <c r="V1" s="16" t="s">
        <v>6</v>
      </c>
      <c r="W1" s="17" t="s">
        <v>20</v>
      </c>
      <c r="X1" s="17" t="s">
        <v>21</v>
      </c>
      <c r="Y1" s="17" t="s">
        <v>22</v>
      </c>
      <c r="Z1" s="18" t="s">
        <v>23</v>
      </c>
      <c r="AA1" s="19" t="s">
        <v>24</v>
      </c>
      <c r="AB1" s="3" t="s">
        <v>25</v>
      </c>
      <c r="AC1" s="20" t="s">
        <v>40</v>
      </c>
      <c r="AD1" s="4" t="s">
        <v>26</v>
      </c>
      <c r="AE1" s="9" t="s">
        <v>27</v>
      </c>
      <c r="AF1" s="5" t="s">
        <v>28</v>
      </c>
      <c r="AG1" s="9" t="s">
        <v>29</v>
      </c>
      <c r="AH1" s="21" t="s">
        <v>30</v>
      </c>
      <c r="AI1" s="5" t="s">
        <v>31</v>
      </c>
      <c r="AJ1" s="5" t="s">
        <v>41</v>
      </c>
      <c r="AK1" s="21" t="s">
        <v>42</v>
      </c>
      <c r="AL1" s="5" t="s">
        <v>43</v>
      </c>
      <c r="AM1" s="21" t="s">
        <v>44</v>
      </c>
      <c r="AN1" s="5" t="s">
        <v>45</v>
      </c>
      <c r="AO1" s="21" t="s">
        <v>32</v>
      </c>
      <c r="AP1" s="5" t="s">
        <v>33</v>
      </c>
      <c r="AQ1" s="21" t="s">
        <v>46</v>
      </c>
      <c r="AR1" s="5" t="s">
        <v>47</v>
      </c>
      <c r="AS1" s="22" t="s">
        <v>48</v>
      </c>
      <c r="AT1" s="21" t="s">
        <v>49</v>
      </c>
      <c r="AU1" s="5" t="s">
        <v>50</v>
      </c>
      <c r="AV1" s="5" t="s">
        <v>51</v>
      </c>
      <c r="AW1" s="23" t="s">
        <v>52</v>
      </c>
      <c r="AX1" s="24" t="s">
        <v>53</v>
      </c>
      <c r="AY1" s="25" t="s">
        <v>54</v>
      </c>
      <c r="AZ1" s="26" t="s">
        <v>55</v>
      </c>
      <c r="BA1" s="24" t="s">
        <v>56</v>
      </c>
      <c r="BB1" s="19" t="s">
        <v>34</v>
      </c>
      <c r="BC1" s="5" t="s">
        <v>35</v>
      </c>
      <c r="BD1" s="5" t="s">
        <v>36</v>
      </c>
    </row>
    <row r="2" spans="1:56" s="27" customFormat="1" ht="15" x14ac:dyDescent="0.25">
      <c r="A2" s="28"/>
      <c r="B2" s="29">
        <v>1</v>
      </c>
      <c r="C2" s="28"/>
      <c r="D2" s="28"/>
      <c r="E2" s="30" t="s">
        <v>57</v>
      </c>
      <c r="F2" s="30" t="s">
        <v>58</v>
      </c>
      <c r="G2" s="30" t="s">
        <v>59</v>
      </c>
      <c r="H2" s="30" t="s">
        <v>60</v>
      </c>
      <c r="I2" s="30" t="s">
        <v>61</v>
      </c>
      <c r="J2" s="31" t="s">
        <v>62</v>
      </c>
      <c r="K2" s="30" t="s">
        <v>63</v>
      </c>
      <c r="L2" s="6" t="s">
        <v>64</v>
      </c>
      <c r="M2" s="30" t="s">
        <v>65</v>
      </c>
      <c r="N2" s="30" t="s">
        <v>66</v>
      </c>
      <c r="O2" s="30" t="s">
        <v>67</v>
      </c>
      <c r="P2" s="45" t="s">
        <v>71</v>
      </c>
      <c r="Q2" s="30"/>
      <c r="R2" s="30"/>
      <c r="S2" s="28" t="s">
        <v>68</v>
      </c>
      <c r="T2" s="32">
        <v>5.45</v>
      </c>
      <c r="U2" s="33">
        <v>5.6</v>
      </c>
      <c r="V2" s="28" t="s">
        <v>7</v>
      </c>
      <c r="W2" s="34">
        <v>67</v>
      </c>
      <c r="X2" s="34">
        <v>41</v>
      </c>
      <c r="Y2" s="34">
        <v>33</v>
      </c>
      <c r="Z2" s="28">
        <v>2</v>
      </c>
      <c r="AA2" s="35">
        <v>12</v>
      </c>
      <c r="AB2" s="36">
        <f t="shared" ref="AB2:AB3" si="0">IF(W2="","",W2*X2*Y2/1000000)</f>
        <v>9.0650999999999995E-2</v>
      </c>
      <c r="AC2" s="37">
        <v>65</v>
      </c>
      <c r="AD2" s="38">
        <f>IF(AA2="","",AC2/AB2*AA2)</f>
        <v>8604.4279710096962</v>
      </c>
      <c r="AE2" s="28">
        <v>2250</v>
      </c>
      <c r="AF2" s="39">
        <f>IF(ISERROR(AE2/AD2),"",AE2/AD2)</f>
        <v>0.26149326923076927</v>
      </c>
      <c r="AG2" s="30" t="s">
        <v>69</v>
      </c>
      <c r="AH2" s="40">
        <v>0.38800000000000001</v>
      </c>
      <c r="AI2" s="39">
        <f t="shared" ref="AI2:AI3" si="1">IF(ISERROR(U2*AH2),"",U2*AH2)</f>
        <v>2.1728000000000001</v>
      </c>
      <c r="AJ2" s="39">
        <f>IF(ISERROR(U2+AF2+AI2),"",U2+AF2+AI2)</f>
        <v>8.0342932692307691</v>
      </c>
      <c r="AK2" s="41">
        <v>0.06</v>
      </c>
      <c r="AL2" s="39">
        <f>IF(ISERROR(AY2*AK2),"",AY2*AK2)</f>
        <v>0.55259999999999998</v>
      </c>
      <c r="AM2" s="41">
        <v>0</v>
      </c>
      <c r="AN2" s="39">
        <f>IF(ISERROR(U2*AM2),"",U2*AM2)</f>
        <v>0</v>
      </c>
      <c r="AO2" s="41">
        <v>0</v>
      </c>
      <c r="AP2" s="39">
        <f>IF(ISERROR(AY2*AO2),"",AY2*AO2)</f>
        <v>0</v>
      </c>
      <c r="AQ2" s="41">
        <v>0</v>
      </c>
      <c r="AR2" s="39">
        <f>IF(ISERROR(AY2*AQ2),"",AY2*AQ2)</f>
        <v>0</v>
      </c>
      <c r="AS2" s="42"/>
      <c r="AT2" s="41">
        <v>0</v>
      </c>
      <c r="AU2" s="39">
        <f>IF(ISERROR(AY2*AT2),"",AY2*AT2)</f>
        <v>0</v>
      </c>
      <c r="AV2" s="39">
        <f>IF(ISERROR(AL2+AN2+AP2+AU2),"",AL2+AN2+AP2+AU2)</f>
        <v>0.55259999999999998</v>
      </c>
      <c r="AW2" s="39">
        <f t="shared" ref="AW2:AW3" si="2">IF(ISERROR(AJ2+AV2),"",AJ2+AV2)</f>
        <v>8.5868932692307691</v>
      </c>
      <c r="AX2" s="7">
        <f>IF(ISERROR((AY2-AW2)/AY2),"",(AY2-AW2)/AY2)</f>
        <v>6.7655453938027327E-2</v>
      </c>
      <c r="AY2" s="32">
        <v>9.2100000000000009</v>
      </c>
      <c r="AZ2" s="32">
        <v>0</v>
      </c>
      <c r="BA2" s="7" t="str">
        <f>IF(ISERROR((AZ2-AY2)/AZ2),"",(AZ2-AY2)/AZ2)</f>
        <v/>
      </c>
      <c r="BB2" s="43">
        <v>1400</v>
      </c>
      <c r="BC2" s="44">
        <f>IF(ISERROR(AW2*BB2),"",AW2*BB2)</f>
        <v>12021.650576923077</v>
      </c>
      <c r="BD2" s="44">
        <f>IF(ISERROR(AY2*BB2),"",AY2*BB2)</f>
        <v>12894.000000000002</v>
      </c>
    </row>
    <row r="3" spans="1:56" s="27" customFormat="1" ht="15" x14ac:dyDescent="0.25">
      <c r="A3" s="28"/>
      <c r="B3" s="29">
        <v>2</v>
      </c>
      <c r="C3" s="28"/>
      <c r="D3" s="28"/>
      <c r="E3" s="30" t="s">
        <v>57</v>
      </c>
      <c r="F3" s="30" t="s">
        <v>58</v>
      </c>
      <c r="G3" s="30" t="s">
        <v>59</v>
      </c>
      <c r="H3" s="30" t="s">
        <v>60</v>
      </c>
      <c r="I3" s="30" t="s">
        <v>61</v>
      </c>
      <c r="J3" s="31" t="s">
        <v>62</v>
      </c>
      <c r="K3" s="30" t="s">
        <v>63</v>
      </c>
      <c r="L3" s="6" t="s">
        <v>64</v>
      </c>
      <c r="M3" s="30" t="s">
        <v>65</v>
      </c>
      <c r="N3" s="30" t="s">
        <v>66</v>
      </c>
      <c r="O3" s="30" t="s">
        <v>70</v>
      </c>
      <c r="P3" s="45" t="s">
        <v>72</v>
      </c>
      <c r="Q3" s="30"/>
      <c r="R3" s="30"/>
      <c r="S3" s="28" t="s">
        <v>68</v>
      </c>
      <c r="T3" s="32">
        <v>5.45</v>
      </c>
      <c r="U3" s="33">
        <v>5.6</v>
      </c>
      <c r="V3" s="28" t="s">
        <v>7</v>
      </c>
      <c r="W3" s="34">
        <v>67</v>
      </c>
      <c r="X3" s="34">
        <v>41</v>
      </c>
      <c r="Y3" s="34">
        <v>33</v>
      </c>
      <c r="Z3" s="28">
        <v>2</v>
      </c>
      <c r="AA3" s="35">
        <v>12</v>
      </c>
      <c r="AB3" s="36">
        <f t="shared" si="0"/>
        <v>9.0650999999999995E-2</v>
      </c>
      <c r="AC3" s="37">
        <v>65</v>
      </c>
      <c r="AD3" s="38">
        <f t="shared" ref="AD3" si="3">IF(AA3="","",AC3/AB3*AA3)</f>
        <v>8604.4279710096962</v>
      </c>
      <c r="AE3" s="28">
        <v>2250</v>
      </c>
      <c r="AF3" s="39">
        <f t="shared" ref="AF3" si="4">IF(ISERROR(AE3/AD3),"",AE3/AD3)</f>
        <v>0.26149326923076927</v>
      </c>
      <c r="AG3" s="30" t="s">
        <v>69</v>
      </c>
      <c r="AH3" s="40">
        <v>0.38800000000000001</v>
      </c>
      <c r="AI3" s="39">
        <f t="shared" si="1"/>
        <v>2.1728000000000001</v>
      </c>
      <c r="AJ3" s="39">
        <f>IF(ISERROR(U3+AF3+AI3),"",U3+AF3+AI3)</f>
        <v>8.0342932692307691</v>
      </c>
      <c r="AK3" s="41">
        <v>0.06</v>
      </c>
      <c r="AL3" s="39">
        <f t="shared" ref="AL3" si="5">IF(ISERROR(AY3*AK3),"",AY3*AK3)</f>
        <v>0.55259999999999998</v>
      </c>
      <c r="AM3" s="41">
        <v>0</v>
      </c>
      <c r="AN3" s="39">
        <f t="shared" ref="AN3" si="6">IF(ISERROR(U3*AM3),"",U3*AM3)</f>
        <v>0</v>
      </c>
      <c r="AO3" s="41">
        <v>0</v>
      </c>
      <c r="AP3" s="39">
        <f t="shared" ref="AP3" si="7">IF(ISERROR(AY3*AO3),"",AY3*AO3)</f>
        <v>0</v>
      </c>
      <c r="AQ3" s="41">
        <v>0</v>
      </c>
      <c r="AR3" s="39">
        <f t="shared" ref="AR3" si="8">IF(ISERROR(AY3*AQ3),"",AY3*AQ3)</f>
        <v>0</v>
      </c>
      <c r="AS3" s="42"/>
      <c r="AT3" s="41">
        <v>0</v>
      </c>
      <c r="AU3" s="39">
        <f t="shared" ref="AU3" si="9">IF(ISERROR(AY3*AT3),"",AY3*AT3)</f>
        <v>0</v>
      </c>
      <c r="AV3" s="39">
        <f t="shared" ref="AV3" si="10">IF(ISERROR(AL3+AN3+AP3+AU3),"",AL3+AN3+AP3+AU3)</f>
        <v>0.55259999999999998</v>
      </c>
      <c r="AW3" s="39">
        <f t="shared" si="2"/>
        <v>8.5868932692307691</v>
      </c>
      <c r="AX3" s="7">
        <f t="shared" ref="AX3" si="11">IF(ISERROR((AY3-AW3)/AY3),"",(AY3-AW3)/AY3)</f>
        <v>6.7655453938027327E-2</v>
      </c>
      <c r="AY3" s="32">
        <v>9.2100000000000009</v>
      </c>
      <c r="AZ3" s="32">
        <v>0</v>
      </c>
      <c r="BA3" s="7" t="str">
        <f t="shared" ref="BA3" si="12">IF(ISERROR((AZ3-AY3)/AZ3),"",(AZ3-AY3)/AZ3)</f>
        <v/>
      </c>
      <c r="BB3" s="43">
        <v>1400</v>
      </c>
      <c r="BC3" s="44">
        <f t="shared" ref="BC3" si="13">IF(ISERROR(AW3*BB3),"",AW3*BB3)</f>
        <v>12021.650576923077</v>
      </c>
      <c r="BD3" s="44">
        <f t="shared" ref="BD3" si="14">IF(ISERROR(AY3*BB3),"",AY3*BB3)</f>
        <v>12894.000000000002</v>
      </c>
    </row>
  </sheetData>
  <protectedRanges>
    <protectedRange sqref="M2:O3 AD2:BD3 B2:K3 Q2:AB3" name="Range1_3"/>
    <protectedRange sqref="AC2:AC3" name="Range1_1_1"/>
    <protectedRange sqref="L2:L3" name="Range1_1_1_1"/>
    <protectedRange sqref="AY1" name="Range1_4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G2:G3</xm:sqref>
        </x14:dataValidation>
        <x14:dataValidation type="list" allowBlank="1" showInputMessage="1" showErrorMessage="1">
          <x14:formula1>
            <xm:f>[1]ValueSelect!#REF!</xm:f>
          </x14:formula1>
          <xm:sqref>A2:A3</xm:sqref>
        </x14:dataValidation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[1]Data!#REF!</xm:f>
          </x14:formula1>
          <xm:sqref>V2:V3</xm:sqref>
        </x14:dataValidation>
        <x14:dataValidation type="list" allowBlank="1" showInputMessage="1" showErrorMessage="1">
          <x14:formula1>
            <xm:f>[1]Data!#REF!</xm:f>
          </x14:formula1>
          <xm:sqref>S2:S3</xm:sqref>
        </x14:dataValidation>
        <x14:dataValidation type="list" allowBlank="1" showInputMessage="1" showErrorMessage="1">
          <x14:formula1>
            <xm:f>[1]Data!#REF!</xm:f>
          </x14:formula1>
          <xm:sqref>M2:M3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2026-01-29T06:03:19Z</dcterms:modified>
</cp:coreProperties>
</file>