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C469B11-4CCD-40F6-853B-770C34657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'[10]SUBCATS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[7]LIST!$E$2:$E$7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[8]Sheet1!$EC$2:$EC$3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KD">[8]Sheet1!$DS$2:$DS$2</definedName>
    <definedName name="Kids_Bath">#REF!</definedName>
    <definedName name="Kids_or_Teen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[8]Sheet1!$EE$2:$EE$3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'[11]X-PORTS'!$D$4:$D$33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'[11]X-PORTS'!$I$5:$I$7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8" l="1"/>
  <c r="BA2" i="8"/>
  <c r="AI3" i="8"/>
  <c r="AI2" i="8"/>
  <c r="BD3" i="8" l="1"/>
  <c r="AQ3" i="8" l="1"/>
  <c r="AQ2" i="8"/>
  <c r="BC3" i="8"/>
  <c r="AT3" i="8"/>
  <c r="AN3" i="8"/>
  <c r="AL3" i="8"/>
  <c r="AJ3" i="8"/>
  <c r="AD3" i="8"/>
  <c r="AE3" i="8" s="1"/>
  <c r="AG3" i="8" s="1"/>
  <c r="BC2" i="8"/>
  <c r="AT2" i="8"/>
  <c r="AN2" i="8"/>
  <c r="AL2" i="8"/>
  <c r="AJ2" i="8"/>
  <c r="AD2" i="8"/>
  <c r="AE2" i="8" s="1"/>
  <c r="AG2" i="8" s="1"/>
  <c r="BF3" i="8" l="1"/>
  <c r="AU3" i="8"/>
  <c r="AV3" i="8" s="1"/>
  <c r="BB3" i="8" s="1"/>
  <c r="AU2" i="8"/>
  <c r="AV2" i="8" s="1"/>
  <c r="BB2" i="8" s="1"/>
  <c r="BE3" i="8" l="1"/>
  <c r="BG3" i="8" s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<sst xmlns="http://schemas.openxmlformats.org/spreadsheetml/2006/main" count="85" uniqueCount="71">
  <si>
    <t>Brand</t>
  </si>
  <si>
    <t>Package Type</t>
  </si>
  <si>
    <t>Licensor</t>
  </si>
  <si>
    <t>Rolled</t>
  </si>
  <si>
    <t>THROW</t>
  </si>
  <si>
    <t>Comfort Bay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</si>
  <si>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</si>
  <si>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</si>
  <si>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</si>
  <si>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</si>
  <si>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</si>
  <si>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</si>
  <si>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</si>
  <si>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</si>
  <si>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</si>
  <si>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</si>
  <si>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</si>
  <si>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</si>
  <si>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</si>
  <si>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</si>
  <si>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</si>
  <si>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</si>
  <si>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</si>
  <si>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</si>
  <si>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</si>
  <si>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</si>
  <si>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</si>
  <si>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</si>
  <si>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</si>
  <si>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</si>
  <si>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</si>
  <si>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</si>
  <si>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</si>
  <si>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</si>
  <si>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</si>
  <si>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</si>
  <si>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</si>
  <si>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</si>
  <si>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</si>
  <si>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</si>
  <si>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</si>
  <si>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</si>
  <si>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</si>
  <si>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</si>
  <si>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</si>
  <si>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</si>
  <si>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</si>
  <si>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</si>
  <si>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</si>
  <si>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</si>
  <si>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</si>
  <si>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</si>
  <si>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</si>
  <si>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</si>
  <si>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</si>
  <si>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</si>
  <si>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</si>
  <si>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</si>
  <si>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</si>
  <si>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</si>
  <si>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50x60"</t>
  </si>
  <si>
    <t>Total Qty</t>
  </si>
  <si>
    <t>Avg. Margin</t>
  </si>
  <si>
    <t>Whipstitch Reversible Throw</t>
  </si>
  <si>
    <t>100%polyester bonded printed microvelour, 180gsm each side. Whipstitch edge
Packaging: rolled with belly band</t>
  </si>
  <si>
    <t>Blanket Throw of 100%polyester fabric</t>
  </si>
  <si>
    <t>6301.40.0010</t>
  </si>
  <si>
    <t>Bowties</t>
  </si>
  <si>
    <t>Leopard</t>
  </si>
  <si>
    <t>DG50-417</t>
  </si>
  <si>
    <t>DG50-418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</si>
</sst>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_(&quot;$&quot;* #,##0_);_(&quot;$&quot;* \(#,##0\);_(&quot;$&quot;* &quot;-&quot;??_);_(@_)"/>
    <numFmt numFmtId="184" formatCode="_(* #,##0_);_(* \(#,##0\);_(* &quot;-&quot;??_);_(@_)"/>
    <numFmt numFmtId="185" formatCode="[$-409]d\/mmm\/yy;@"/>
    <numFmt numFmtId="186" formatCode="[$$-409]#,##0.00;\-[$$-409]#,##0.00"/>
    <numFmt numFmtId="193" formatCode="[$¥-804]#,##0.000"/>
    <numFmt numFmtId="196" formatCode="&quot;$&quot;#,##0.0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2" fontId="1" fillId="0" borderId="0">
      <alignment vertical="center"/>
    </xf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6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85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85" fontId="4" fillId="0" borderId="0"/>
    <xf numFmtId="193" fontId="4" fillId="0" borderId="0"/>
    <xf numFmtId="186" fontId="4" fillId="0" borderId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3" fontId="0" fillId="0" borderId="1" xfId="8" applyNumberFormat="1" applyFont="1" applyBorder="1" applyAlignment="1">
      <alignment wrapText="1"/>
    </xf>
    <xf numFmtId="10" fontId="0" fillId="0" borderId="1" xfId="9" applyNumberFormat="1" applyFont="1" applyBorder="1" applyAlignment="1">
      <alignment wrapText="1"/>
    </xf>
    <xf numFmtId="184" fontId="0" fillId="0" borderId="1" xfId="7" applyNumberFormat="1" applyFont="1" applyBorder="1" applyAlignment="1">
      <alignment horizontal="center" wrapText="1"/>
    </xf>
    <xf numFmtId="196" fontId="0" fillId="2" borderId="1" xfId="0" applyNumberFormat="1" applyFill="1" applyBorder="1" applyAlignment="1">
      <alignment wrapText="1"/>
    </xf>
    <xf numFmtId="0" fontId="4" fillId="6" borderId="1" xfId="0" applyFont="1" applyFill="1" applyBorder="1"/>
  </cellXfs>
  <cellStyles count="23">
    <cellStyle name="Currency 13" xfId="12" xr:uid="{0CDCDB28-C36D-470C-9E16-70F091C021BB}"/>
    <cellStyle name="Currency 2" xfId="5" xr:uid="{2FAF1D55-D6CB-42D0-8B51-42EB00C03301}"/>
    <cellStyle name="Currency 3" xfId="15" xr:uid="{90F0C464-AE3C-4F25-8A98-D81B46ECC918}"/>
    <cellStyle name="Normal 1" xfId="14" xr:uid="{268C38D9-0998-4BF8-8112-0AF6583314E6}"/>
    <cellStyle name="Normal 2" xfId="4" xr:uid="{48B94C46-0AEB-498B-8577-219C43D37EB5}"/>
    <cellStyle name="Normal 2 18 2" xfId="1" xr:uid="{1BA08453-9F65-454B-A4A0-7177E70831F2}"/>
    <cellStyle name="Normal 27 5" xfId="18" xr:uid="{F5642821-3565-4541-A8B2-EDBA812D45F3}"/>
    <cellStyle name="Normal 27 5 2" xfId="19" xr:uid="{FF27B616-BA7E-4C7A-BF18-2F6613A6DC38}"/>
    <cellStyle name="Normal 27 5 4" xfId="17" xr:uid="{5E785403-70AD-4997-B70D-249A2D59DAD6}"/>
    <cellStyle name="Normal 3" xfId="10" xr:uid="{C0EC57EE-4E4B-40D1-BE99-D58C96902006}"/>
    <cellStyle name="Normal 66" xfId="11" xr:uid="{B339B8CD-24A2-489B-BA0D-46167438A984}"/>
    <cellStyle name="Percent 10" xfId="13" xr:uid="{0EF01E9B-302C-43FA-AADE-2713799A49C6}"/>
    <cellStyle name="Percent 2" xfId="6" xr:uid="{E70589B9-27E6-48C2-9E75-E5CCCEF28152}"/>
    <cellStyle name="Percent 3" xfId="16" xr:uid="{BA54BF0F-24F7-4CCC-868B-87BD2DB0AA1D}"/>
    <cellStyle name="Style 1" xfId="3" xr:uid="{F4609D05-B161-47A5-8040-F8D4BA086F06}"/>
    <cellStyle name="百分比" xfId="9" builtinId="5"/>
    <cellStyle name="常规" xfId="0" builtinId="0"/>
    <cellStyle name="货币" xfId="8" builtinId="4"/>
    <cellStyle name="千位分隔" xfId="7" builtinId="3"/>
    <cellStyle name="样式 1 2" xfId="2" xr:uid="{DC9B73B6-A1E9-48DB-83A0-64D6E1D16DDF}"/>
    <cellStyle name="样式 1 2 2 3 2" xfId="22" xr:uid="{CD48AAB7-C304-4D42-9CDA-89C7ABBFC72E}"/>
    <cellStyle name="样式 1 6" xfId="21" xr:uid="{AAF4247C-FB08-4869-8BCE-97F4D5DFB43C}"/>
    <cellStyle name="样式 1 6 4" xfId="20" xr:uid="{F9783464-70CB-4C51-B62E-7A75FF2ED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3"/>
  <sheetViews>
    <sheetView tabSelected="1" topLeftCell="AL1" workbookViewId="0">
      <selection activeCell="AW8" sqref="AW8"/>
    </sheetView>
  </sheetViews>
  <sheetFormatPr defaultColWidth="9.140625" defaultRowHeight="15"/>
  <cols>
    <col min="1" max="1" width="10.140625" style="2" customWidth="1"/>
    <col min="2" max="2" width="12.5703125" style="3" customWidth="1"/>
    <col min="3" max="3" width="8.42578125" style="3" customWidth="1"/>
    <col min="4" max="4" width="11.5703125" style="3" customWidth="1"/>
    <col min="5" max="5" width="9.5703125" style="3" customWidth="1"/>
    <col min="6" max="6" width="11.28515625" style="3" customWidth="1"/>
    <col min="7" max="7" width="7.5703125" style="3" customWidth="1"/>
    <col min="8" max="8" width="19.7109375" style="3" bestFit="1" customWidth="1"/>
    <col min="9" max="9" width="22" style="3" bestFit="1" customWidth="1"/>
    <col min="10" max="10" width="32.42578125" style="3" customWidth="1"/>
    <col min="11" max="11" width="21.42578125" style="48" customWidth="1"/>
    <col min="12" max="12" width="7" style="3" customWidth="1"/>
    <col min="13" max="13" width="8" style="3" customWidth="1"/>
    <col min="14" max="14" width="6.140625" style="3" customWidth="1"/>
    <col min="15" max="15" width="8.5703125" style="3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5" customWidth="1"/>
    <col min="31" max="31" width="9.85546875" style="7" customWidth="1"/>
    <col min="32" max="32" width="7.85546875" style="3" customWidth="1"/>
    <col min="33" max="33" width="8.85546875" style="6" customWidth="1"/>
    <col min="34" max="34" width="12.140625" style="3" bestFit="1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3" width="9.140625" style="6"/>
    <col min="54" max="54" width="11.28515625" style="3" customWidth="1"/>
    <col min="55" max="55" width="13.42578125" style="3" customWidth="1"/>
    <col min="56" max="56" width="10" style="3" bestFit="1" customWidth="1"/>
    <col min="57" max="57" width="12" style="3" bestFit="1" customWidth="1"/>
    <col min="58" max="58" width="9.140625" style="3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39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6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55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4" t="s">
        <v>47</v>
      </c>
      <c r="AY1" s="50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9" ht="51.75">
      <c r="A2" s="28">
        <v>1</v>
      </c>
      <c r="B2" s="1"/>
      <c r="C2" s="1"/>
      <c r="D2" s="1" t="s">
        <v>5</v>
      </c>
      <c r="E2" s="1"/>
      <c r="F2" s="1" t="s">
        <v>4</v>
      </c>
      <c r="G2" s="51"/>
      <c r="H2" s="51" t="s">
        <v>63</v>
      </c>
      <c r="I2" s="51" t="s">
        <v>63</v>
      </c>
      <c r="J2" s="52" t="s">
        <v>64</v>
      </c>
      <c r="K2" s="49" t="s">
        <v>65</v>
      </c>
      <c r="L2" s="51" t="s">
        <v>60</v>
      </c>
      <c r="M2" s="51" t="s">
        <v>67</v>
      </c>
      <c r="N2" s="1"/>
      <c r="O2" s="1"/>
      <c r="P2" s="60" t="s">
        <v>69</v>
      </c>
      <c r="Q2" s="53"/>
      <c r="R2" s="1" t="s">
        <v>53</v>
      </c>
      <c r="S2" s="29"/>
      <c r="T2" s="30">
        <v>7.95</v>
      </c>
      <c r="U2" s="31">
        <v>0</v>
      </c>
      <c r="V2" s="32">
        <v>2.63</v>
      </c>
      <c r="W2" s="54">
        <v>2.63</v>
      </c>
      <c r="X2" s="1" t="s">
        <v>3</v>
      </c>
      <c r="Y2" s="43">
        <v>85</v>
      </c>
      <c r="Z2" s="43">
        <v>33</v>
      </c>
      <c r="AA2" s="43">
        <v>30</v>
      </c>
      <c r="AB2" s="30">
        <v>2</v>
      </c>
      <c r="AC2" s="33">
        <v>12</v>
      </c>
      <c r="AD2" s="47">
        <f>IF(Y2="","",Y2*Z2*AA2/1000000)</f>
        <v>8.4000000000000005E-2</v>
      </c>
      <c r="AE2" s="34">
        <f>IF(AC2="","",65/AD2*AC2)</f>
        <v>9286</v>
      </c>
      <c r="AF2" s="1">
        <v>0</v>
      </c>
      <c r="AG2" s="35">
        <f>IF(ISERROR(AF2/AE2),"",AF2/AE2)</f>
        <v>0</v>
      </c>
      <c r="AH2" s="51" t="s">
        <v>66</v>
      </c>
      <c r="AI2" s="36">
        <f>8.5%+20%</f>
        <v>0.28499999999999998</v>
      </c>
      <c r="AJ2" s="35">
        <f>IF(ISERROR(V2*AI2),"",V2*AI2)</f>
        <v>0.75</v>
      </c>
      <c r="AK2" s="36">
        <v>5.0000000000000001E-3</v>
      </c>
      <c r="AL2" s="35">
        <f>IF(ISERROR(AX2*AK2),"",AX2*AK2)</f>
        <v>0.02</v>
      </c>
      <c r="AM2" s="36">
        <v>0.02</v>
      </c>
      <c r="AN2" s="35">
        <f>IF(ISERROR(AX2*AM2),"",AX2*AM2)</f>
        <v>0.06</v>
      </c>
      <c r="AO2" s="1"/>
      <c r="AP2" s="36"/>
      <c r="AQ2" s="35">
        <f>IF(ISERROR(AX2*AP2),"",AX2*AP2)</f>
        <v>0</v>
      </c>
      <c r="AR2" s="9"/>
      <c r="AS2" s="36"/>
      <c r="AT2" s="35">
        <f>IF(ISERROR(AX2*AS2),"",AX2*AS2)</f>
        <v>0</v>
      </c>
      <c r="AU2" s="35">
        <f>IF(ISERROR(AL2+AN2+AQ2+AT2),"",AL2+AN2+AQ2+AT2)</f>
        <v>0.08</v>
      </c>
      <c r="AV2" s="35">
        <f t="shared" ref="AV2:AV3" si="0">IF(ISERROR(V2+AU2),"",V2+AU2)</f>
        <v>2.71</v>
      </c>
      <c r="AW2" s="37">
        <f>IF(ISERROR((AX2-AV2)/AX2),"",(AX2-AV2)/AX2)</f>
        <v>0.14510000000000001</v>
      </c>
      <c r="AX2" s="59">
        <v>3.17</v>
      </c>
      <c r="AY2" s="9"/>
      <c r="AZ2" s="9" t="s">
        <v>56</v>
      </c>
      <c r="BA2" s="10">
        <f>85008/2</f>
        <v>42504</v>
      </c>
      <c r="BB2" s="35">
        <f>IF(ISERROR(AV2*BA2),"",AV2*BA2)</f>
        <v>115185.84</v>
      </c>
      <c r="BC2" s="35">
        <f>IF(ISERROR(AX2*BA2),"",AX2*BA2)</f>
        <v>134737.68</v>
      </c>
      <c r="BD2" s="11" t="s">
        <v>61</v>
      </c>
      <c r="BE2" s="11" t="s">
        <v>50</v>
      </c>
      <c r="BF2" s="11" t="s">
        <v>51</v>
      </c>
      <c r="BG2" s="11" t="s">
        <v>62</v>
      </c>
    </row>
    <row r="3" spans="1:59" ht="51.75">
      <c r="A3" s="28">
        <v>2</v>
      </c>
      <c r="B3" s="1"/>
      <c r="C3" s="1"/>
      <c r="D3" s="1" t="s">
        <v>5</v>
      </c>
      <c r="E3" s="1"/>
      <c r="F3" s="1" t="s">
        <v>4</v>
      </c>
      <c r="G3" s="51"/>
      <c r="H3" s="51" t="s">
        <v>63</v>
      </c>
      <c r="I3" s="51" t="s">
        <v>63</v>
      </c>
      <c r="J3" s="52" t="s">
        <v>64</v>
      </c>
      <c r="K3" s="49" t="s">
        <v>65</v>
      </c>
      <c r="L3" s="51" t="s">
        <v>60</v>
      </c>
      <c r="M3" s="51" t="s">
        <v>68</v>
      </c>
      <c r="N3" s="1"/>
      <c r="O3" s="1"/>
      <c r="P3" s="60" t="s">
        <v>70</v>
      </c>
      <c r="Q3" s="53"/>
      <c r="R3" s="1" t="s">
        <v>53</v>
      </c>
      <c r="S3" s="29"/>
      <c r="T3" s="30">
        <v>7.95</v>
      </c>
      <c r="U3" s="31">
        <v>0</v>
      </c>
      <c r="V3" s="32">
        <v>2.63</v>
      </c>
      <c r="W3" s="54">
        <v>2.63</v>
      </c>
      <c r="X3" s="1" t="s">
        <v>3</v>
      </c>
      <c r="Y3" s="43">
        <v>85</v>
      </c>
      <c r="Z3" s="43">
        <v>33</v>
      </c>
      <c r="AA3" s="43">
        <v>30</v>
      </c>
      <c r="AB3" s="30">
        <v>2</v>
      </c>
      <c r="AC3" s="33">
        <v>12</v>
      </c>
      <c r="AD3" s="47">
        <f t="shared" ref="AD3" si="1">IF(Y3="","",Y3*Z3*AA3/1000000)</f>
        <v>8.4000000000000005E-2</v>
      </c>
      <c r="AE3" s="34">
        <f t="shared" ref="AE3" si="2">IF(AC3="","",65/AD3*AC3)</f>
        <v>9286</v>
      </c>
      <c r="AF3" s="1">
        <v>0</v>
      </c>
      <c r="AG3" s="35">
        <f t="shared" ref="AG3" si="3">IF(ISERROR(AF3/AE3),"",AF3/AE3)</f>
        <v>0</v>
      </c>
      <c r="AH3" s="51" t="s">
        <v>66</v>
      </c>
      <c r="AI3" s="36">
        <f>8.5%+20%</f>
        <v>0.28499999999999998</v>
      </c>
      <c r="AJ3" s="35">
        <f>IF(ISERROR(V3*AI3),"",V3*AI3)</f>
        <v>0.75</v>
      </c>
      <c r="AK3" s="36">
        <v>5.0000000000000001E-3</v>
      </c>
      <c r="AL3" s="35">
        <f t="shared" ref="AL3" si="4">IF(ISERROR(AX3*AK3),"",AX3*AK3)</f>
        <v>0.02</v>
      </c>
      <c r="AM3" s="36">
        <v>0.02</v>
      </c>
      <c r="AN3" s="35">
        <f t="shared" ref="AN3" si="5">IF(ISERROR(AX3*AM3),"",AX3*AM3)</f>
        <v>0.06</v>
      </c>
      <c r="AO3" s="1"/>
      <c r="AP3" s="36"/>
      <c r="AQ3" s="35">
        <f t="shared" ref="AQ3" si="6">IF(ISERROR(AX3*AP3),"",AX3*AP3)</f>
        <v>0</v>
      </c>
      <c r="AR3" s="9"/>
      <c r="AS3" s="36"/>
      <c r="AT3" s="35">
        <f t="shared" ref="AT3" si="7">IF(ISERROR(AX3*AS3),"",AX3*AS3)</f>
        <v>0</v>
      </c>
      <c r="AU3" s="35">
        <f t="shared" ref="AU3" si="8">IF(ISERROR(AL3+AN3+AQ3+AT3),"",AL3+AN3+AQ3+AT3)</f>
        <v>0.08</v>
      </c>
      <c r="AV3" s="35">
        <f t="shared" si="0"/>
        <v>2.71</v>
      </c>
      <c r="AW3" s="37">
        <f t="shared" ref="AW3" si="9">IF(ISERROR((AX3-AV3)/AX3),"",(AX3-AV3)/AX3)</f>
        <v>0.14510000000000001</v>
      </c>
      <c r="AX3" s="59">
        <v>3.17</v>
      </c>
      <c r="AY3" s="9"/>
      <c r="AZ3" s="9" t="s">
        <v>56</v>
      </c>
      <c r="BA3" s="10">
        <f>85008/2</f>
        <v>42504</v>
      </c>
      <c r="BB3" s="35">
        <f t="shared" ref="BB3" si="10">IF(ISERROR(AV3*BA3),"",AV3*BA3)</f>
        <v>115185.84</v>
      </c>
      <c r="BC3" s="35">
        <f t="shared" ref="BC3" si="11">IF(ISERROR(AX3*BA3),"",AX3*BA3)</f>
        <v>134737.68</v>
      </c>
      <c r="BD3" s="58">
        <f>BA2+BA3</f>
        <v>85008</v>
      </c>
      <c r="BE3" s="56">
        <f>BB2+BB3</f>
        <v>230372</v>
      </c>
      <c r="BF3" s="56">
        <f>BC2+BC3</f>
        <v>269475</v>
      </c>
      <c r="BG3" s="57">
        <f>(BF3-BE3)/BF3</f>
        <v>0.14510000000000001</v>
      </c>
    </row>
  </sheetData>
  <sheetProtection insertRows="0" deleteRows="0" sort="0"/>
  <protectedRanges>
    <protectedRange sqref="AZ1 AM1:AN1 L2:N184 P4:AU184 A2:J184 P2:AX3 BA2:BA3" name="Range1"/>
    <protectedRange sqref="K2:K191" name="Range1_1"/>
    <protectedRange sqref="AY2:AY186" name="Range1_2"/>
    <protectedRange sqref="O2:O186" name="Range1_3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395DBF2-9719-490D-A5F3-FDB71566C045}">
          <x14:formula1>
            <xm:f>#REF!</xm:f>
          </x14:formula1>
          <xm:sqref>D2:D3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X2:X3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R2:R3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AZ2:AZ3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E2:E3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2026-01-15T02:39:21Z</dcterms:modified>
</cp:coreProperties>
</file>