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2825E3F3-A957-493F-820F-1E43CB0614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POtype">#REF!</definedName>
    <definedName name="UNIT">[1]Sheet1!$EF$2:$EF$3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" i="5" l="1"/>
  <c r="AG2" i="5"/>
  <c r="AX2" i="5" l="1"/>
  <c r="AW2" i="5" s="1"/>
  <c r="AP2" i="5" l="1"/>
  <c r="AH3" i="5" l="1"/>
  <c r="AB3" i="5"/>
  <c r="AC3" i="5" s="1"/>
  <c r="AE3" i="5" s="1"/>
  <c r="AH2" i="5"/>
  <c r="AB2" i="5"/>
  <c r="AC2" i="5" s="1"/>
  <c r="AE2" i="5" s="1"/>
  <c r="AI2" i="5" l="1"/>
  <c r="AI3" i="5"/>
  <c r="AS2" i="5" l="1"/>
  <c r="AK2" i="5"/>
  <c r="AO2" i="5"/>
  <c r="AM2" i="5"/>
  <c r="AT2" i="5" l="1"/>
  <c r="AU2" i="5" s="1"/>
  <c r="AV2" i="5" l="1"/>
  <c r="AX3" i="5"/>
  <c r="AW3" i="5" l="1"/>
  <c r="AP3" i="5" s="1"/>
  <c r="AO3" i="5" l="1"/>
  <c r="AK3" i="5"/>
  <c r="AM3" i="5"/>
  <c r="AS3" i="5"/>
  <c r="AT3" i="5" l="1"/>
  <c r="AU3" i="5" s="1"/>
  <c r="AV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<sst xmlns="http://schemas.openxmlformats.org/spreadsheetml/2006/main" count="77" uniqueCount="68">
  <si>
    <t>Brand</t>
  </si>
  <si>
    <t>Package Type</t>
  </si>
  <si>
    <t>Licensor</t>
  </si>
  <si>
    <t>Partially Compressed</t>
  </si>
  <si>
    <t>Madison Park Signature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</si>
  <si>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</si>
  <si>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</si>
  <si>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</si>
  <si>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</si>
  <si>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</si>
  <si>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</si>
  <si>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</si>
  <si>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</si>
  <si>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</si>
  <si>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</si>
  <si>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</si>
  <si>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</si>
  <si>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</si>
  <si>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</si>
  <si>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</si>
  <si>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</si>
  <si>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</si>
  <si>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</si>
  <si>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</si>
  <si>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</si>
  <si>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</si>
  <si>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</si>
  <si>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</si>
  <si>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</si>
  <si>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</si>
  <si>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</si>
  <si>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</si>
  <si>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</si>
  <si>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</si>
  <si>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</si>
  <si>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</si>
  <si>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</si>
  <si>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</si>
  <si>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</si>
  <si>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</si>
  <si>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</si>
  <si>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</si>
  <si>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</si>
  <si>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</si>
  <si>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</si>
  <si>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</si>
  <si>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</si>
  <si>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</si>
  <si>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</si>
  <si>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</si>
  <si>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</si>
  <si>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</si>
  <si>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</si>
  <si>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</si>
  <si>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</si>
  <si>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COMFORTER (SET)</t>
  </si>
  <si>
    <t>Material-Short</t>
  </si>
  <si>
    <t>Sterling</t>
    <phoneticPr fontId="9" type="noConversion"/>
  </si>
  <si>
    <t>Sterling Comforter 8 pieces set</t>
    <phoneticPr fontId="9" type="noConversion"/>
  </si>
  <si>
    <t>Sterling Comforter  9 pieces Set</t>
    <phoneticPr fontId="9" type="noConversion"/>
  </si>
  <si>
    <t>Sterling
8 pieces Comforter Set</t>
    <phoneticPr fontId="9" type="noConversion"/>
  </si>
  <si>
    <t xml:space="preserve">
Sterling
9 pieces Comforter Set</t>
    <phoneticPr fontId="9" type="noConversion"/>
  </si>
  <si>
    <t>Queen 
92 x 96"/20 x 26" (2)/26x26"+1.5"/18x18"/18x18"/14x20"</t>
    <phoneticPr fontId="9" type="noConversion"/>
  </si>
  <si>
    <t>King
110x96"/20x36"(2)/26x26"+1.5"(3)/18x18"/18x18"/14x20"</t>
    <phoneticPr fontId="9" type="noConversion"/>
  </si>
  <si>
    <t>Polyester Velvet</t>
    <phoneticPr fontId="9" type="noConversion"/>
  </si>
  <si>
    <r>
      <t xml:space="preserve">Comforter face: 100% polyester 460gsm solid velvet with cording around. Reverse:  100% polyeste 95gsm MF solid, 300gsm poly fill </t>
    </r>
    <r>
      <rPr>
        <sz val="11"/>
        <rFont val="Microsoft YaHei UI"/>
        <family val="2"/>
        <charset val="134"/>
      </rPr>
      <t>；</t>
    </r>
    <r>
      <rPr>
        <sz val="11"/>
        <rFont val="Calibri"/>
        <family val="2"/>
      </rPr>
      <t xml:space="preserve"> 
Sham face: 100% polyester 460gsm solid velvet with cording around , Reverse:  100% polyeste 95gsm MF solid;
Euro sham: 100% polyester solid charmuse with embroidery on face</t>
    </r>
    <r>
      <rPr>
        <sz val="11"/>
        <rFont val="Microsoft YaHei UI"/>
        <family val="2"/>
        <charset val="134"/>
      </rPr>
      <t>；</t>
    </r>
    <r>
      <rPr>
        <sz val="11"/>
        <rFont val="Calibri"/>
        <family val="2"/>
      </rPr>
      <t xml:space="preserve">
18x18" pillow cover: 100% polyester  460gsm solid velvet with Pintuck on face, with cording around.
18x18"pillow cover: 100% polyester faux fur.
14x20" pillow cover: 100% polyester charmuse with embroidery on face, with cording around.
Pillow: hidden zipper with polyester filler.</t>
    </r>
    <phoneticPr fontId="9" type="noConversion"/>
  </si>
  <si>
    <t>Purple</t>
    <phoneticPr fontId="9" type="noConversion"/>
  </si>
  <si>
    <t>9404.40.9022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</si>
</sst>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￥-804]#,##0.00;[Red][$￥-804]#,##0.00"/>
  </numFmts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theme="1"/>
      <name val="等线"/>
      <family val="2"/>
      <charset val="134"/>
      <scheme val="minor"/>
    </font>
    <font>
      <sz val="11"/>
      <color theme="1"/>
      <name val="Calibri"/>
      <family val="2"/>
    </font>
    <font>
      <sz val="9"/>
      <name val="宋体"/>
      <family val="3"/>
      <charset val="134"/>
    </font>
    <font>
      <sz val="11"/>
      <name val="Microsoft YaHei UI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>
      <alignment vertical="center"/>
    </xf>
    <xf numFmtId="181" fontId="7" fillId="0" borderId="0">
      <alignment vertical="center"/>
    </xf>
  </cellStyleXfs>
  <cellXfs count="54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0" fontId="5" fillId="3" borderId="1" xfId="1" applyNumberFormat="1" applyFont="1" applyFill="1" applyBorder="1" applyAlignment="1">
      <alignment wrapText="1"/>
    </xf>
    <xf numFmtId="177" fontId="1" fillId="3" borderId="1" xfId="4" applyNumberFormat="1" applyFont="1" applyFill="1" applyBorder="1" applyAlignment="1">
      <alignment horizontal="center" wrapText="1"/>
    </xf>
    <xf numFmtId="10" fontId="1" fillId="3" borderId="1" xfId="4" applyNumberFormat="1" applyFont="1" applyFill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177" fontId="6" fillId="2" borderId="1" xfId="4" applyNumberFormat="1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1" fillId="5" borderId="1" xfId="4" applyFont="1" applyFill="1" applyBorder="1" applyAlignment="1">
      <alignment horizontal="center"/>
    </xf>
    <xf numFmtId="0" fontId="2" fillId="0" borderId="1" xfId="4" applyBorder="1" applyAlignment="1"/>
    <xf numFmtId="0" fontId="2" fillId="0" borderId="0" xfId="4" applyAlignment="1"/>
    <xf numFmtId="0" fontId="8" fillId="0" borderId="1" xfId="0" applyFont="1" applyBorder="1" applyAlignment="1">
      <alignment vertical="center"/>
    </xf>
    <xf numFmtId="0" fontId="1" fillId="7" borderId="1" xfId="4" applyFont="1" applyFill="1" applyBorder="1" applyAlignment="1">
      <alignment horizontal="center"/>
    </xf>
    <xf numFmtId="0" fontId="4" fillId="7" borderId="1" xfId="4" applyFont="1" applyFill="1" applyBorder="1" applyAlignment="1">
      <alignment horizontal="center"/>
    </xf>
    <xf numFmtId="0" fontId="4" fillId="5" borderId="1" xfId="4" applyFont="1" applyFill="1" applyBorder="1" applyAlignment="1">
      <alignment horizontal="center"/>
    </xf>
    <xf numFmtId="0" fontId="4" fillId="0" borderId="1" xfId="4" applyFont="1" applyBorder="1" applyAlignment="1">
      <alignment horizontal="center"/>
    </xf>
  </cellXfs>
  <cellStyles count="9">
    <cellStyle name="Currency 2" xfId="5" xr:uid="{DC263A4A-338A-4FE3-BBBC-9D62F3150D45}"/>
    <cellStyle name="Normal 2" xfId="4" xr:uid="{709F6B31-B83F-4941-896D-AE262DA50D11}"/>
    <cellStyle name="Normal 2 18 2" xfId="1" xr:uid="{1BA08453-9F65-454B-A4A0-7177E70831F2}"/>
    <cellStyle name="Percent 2" xfId="6" xr:uid="{D7254C26-606E-428B-8BF2-CF2659D6F20A}"/>
    <cellStyle name="Style 1" xfId="3" xr:uid="{F4609D05-B161-47A5-8040-F8D4BA086F06}"/>
    <cellStyle name="常规" xfId="0" builtinId="0"/>
    <cellStyle name="常规 2" xfId="7" xr:uid="{785C287A-357D-4BFD-A32F-C5F5546F18B7}"/>
    <cellStyle name="常规 3" xfId="8" xr:uid="{2618E860-BED5-423C-83FE-CA033455C3B4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1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Info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3"/>
  <sheetViews>
    <sheetView tabSelected="1" workbookViewId="0">
      <selection activeCell="D11" sqref="D11"/>
    </sheetView>
  </sheetViews>
  <sheetFormatPr defaultColWidth="9.140625" defaultRowHeight="15"/>
  <cols>
    <col min="1" max="1" width="10.140625" style="1" customWidth="1"/>
    <col min="2" max="2" width="31.85546875" style="2" customWidth="1"/>
    <col min="3" max="3" width="8.42578125" style="48" customWidth="1"/>
    <col min="4" max="4" width="21.5703125" style="48" customWidth="1"/>
    <col min="5" max="5" width="10.85546875" style="48" customWidth="1"/>
    <col min="6" max="6" width="11.28515625" style="48" customWidth="1"/>
    <col min="7" max="7" width="11.42578125" style="48" customWidth="1"/>
    <col min="8" max="9" width="11.140625" style="48" customWidth="1"/>
    <col min="10" max="10" width="44.28515625" style="48" customWidth="1"/>
    <col min="11" max="11" width="11.5703125" style="48" customWidth="1"/>
    <col min="12" max="12" width="17.42578125" style="48" customWidth="1"/>
    <col min="13" max="13" width="13.28515625" style="48" customWidth="1"/>
    <col min="14" max="14" width="6.85546875" style="2" customWidth="1"/>
    <col min="15" max="16" width="8.855468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9.42578125" style="48" customWidth="1"/>
    <col min="23" max="23" width="11" style="38" customWidth="1"/>
    <col min="24" max="24" width="13.140625" style="38" customWidth="1"/>
    <col min="25" max="25" width="11.140625" style="38" customWidth="1"/>
    <col min="26" max="26" width="12.85546875" style="4" customWidth="1"/>
    <col min="27" max="27" width="9.42578125" style="6" customWidth="1"/>
    <col min="28" max="28" width="13" style="41" customWidth="1"/>
    <col min="29" max="29" width="14.140625" style="6" customWidth="1"/>
    <col min="30" max="30" width="13.85546875" style="2" customWidth="1"/>
    <col min="31" max="31" width="13.85546875" style="5" customWidth="1"/>
    <col min="32" max="32" width="12.5703125" style="2" customWidth="1"/>
    <col min="33" max="33" width="14.140625" style="7" customWidth="1"/>
    <col min="34" max="34" width="12.42578125" style="5" customWidth="1"/>
    <col min="35" max="35" width="8.85546875" style="5" customWidth="1"/>
    <col min="36" max="36" width="7.85546875" style="7" customWidth="1"/>
    <col min="37" max="37" width="7.28515625" style="5" customWidth="1"/>
    <col min="38" max="38" width="12.5703125" style="7" customWidth="1"/>
    <col min="39" max="39" width="12" style="5" customWidth="1"/>
    <col min="40" max="40" width="11.5703125" style="7" customWidth="1"/>
    <col min="41" max="42" width="10.85546875" style="5" customWidth="1"/>
    <col min="43" max="43" width="9.5703125" style="2" customWidth="1"/>
    <col min="44" max="44" width="9.5703125" style="7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7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7" customWidth="1"/>
    <col min="53" max="53" width="12.140625" style="6" customWidth="1"/>
    <col min="54" max="54" width="20" style="2" customWidth="1"/>
    <col min="55" max="55" width="9.140625" style="2" customWidth="1"/>
    <col min="56" max="16384" width="9.140625" style="2"/>
  </cols>
  <sheetData>
    <row r="1" spans="1:53" ht="63.6" customHeight="1">
      <c r="A1" s="8" t="s">
        <v>5</v>
      </c>
      <c r="B1" s="8" t="s">
        <v>6</v>
      </c>
      <c r="C1" s="50" t="s">
        <v>7</v>
      </c>
      <c r="D1" s="51" t="s">
        <v>0</v>
      </c>
      <c r="E1" s="51" t="s">
        <v>2</v>
      </c>
      <c r="F1" s="52" t="s">
        <v>51</v>
      </c>
      <c r="G1" s="50" t="s">
        <v>8</v>
      </c>
      <c r="H1" s="46" t="s">
        <v>9</v>
      </c>
      <c r="I1" s="46" t="s">
        <v>53</v>
      </c>
      <c r="J1" s="46" t="s">
        <v>10</v>
      </c>
      <c r="K1" s="46" t="s">
        <v>56</v>
      </c>
      <c r="L1" s="46" t="s">
        <v>11</v>
      </c>
      <c r="M1" s="46" t="s">
        <v>12</v>
      </c>
      <c r="N1" s="37" t="s">
        <v>13</v>
      </c>
      <c r="O1" s="37" t="s">
        <v>14</v>
      </c>
      <c r="P1" s="9" t="s">
        <v>54</v>
      </c>
      <c r="Q1" s="10" t="s">
        <v>15</v>
      </c>
      <c r="R1" s="11" t="s">
        <v>16</v>
      </c>
      <c r="S1" s="12" t="s">
        <v>17</v>
      </c>
      <c r="T1" s="13" t="s">
        <v>18</v>
      </c>
      <c r="U1" s="14" t="s">
        <v>19</v>
      </c>
      <c r="V1" s="53" t="s">
        <v>1</v>
      </c>
      <c r="W1" s="39" t="s">
        <v>20</v>
      </c>
      <c r="X1" s="39" t="s">
        <v>21</v>
      </c>
      <c r="Y1" s="39" t="s">
        <v>22</v>
      </c>
      <c r="Z1" s="16" t="s">
        <v>23</v>
      </c>
      <c r="AA1" s="17" t="s">
        <v>24</v>
      </c>
      <c r="AB1" s="42" t="s">
        <v>25</v>
      </c>
      <c r="AC1" s="18" t="s">
        <v>26</v>
      </c>
      <c r="AD1" s="8" t="s">
        <v>27</v>
      </c>
      <c r="AE1" s="19" t="s">
        <v>28</v>
      </c>
      <c r="AF1" s="8" t="s">
        <v>29</v>
      </c>
      <c r="AG1" s="20" t="s">
        <v>30</v>
      </c>
      <c r="AH1" s="19" t="s">
        <v>31</v>
      </c>
      <c r="AI1" s="19" t="s">
        <v>32</v>
      </c>
      <c r="AJ1" s="20" t="s">
        <v>33</v>
      </c>
      <c r="AK1" s="19" t="s">
        <v>34</v>
      </c>
      <c r="AL1" s="20" t="s">
        <v>35</v>
      </c>
      <c r="AM1" s="19" t="s">
        <v>36</v>
      </c>
      <c r="AN1" s="20" t="s">
        <v>37</v>
      </c>
      <c r="AO1" s="19" t="s">
        <v>38</v>
      </c>
      <c r="AP1" s="19" t="s">
        <v>39</v>
      </c>
      <c r="AQ1" s="15" t="s">
        <v>40</v>
      </c>
      <c r="AR1" s="20" t="s">
        <v>41</v>
      </c>
      <c r="AS1" s="19" t="s">
        <v>42</v>
      </c>
      <c r="AT1" s="19" t="s">
        <v>43</v>
      </c>
      <c r="AU1" s="21" t="s">
        <v>44</v>
      </c>
      <c r="AV1" s="22" t="s">
        <v>45</v>
      </c>
      <c r="AW1" s="21" t="s">
        <v>46</v>
      </c>
      <c r="AX1" s="21" t="s">
        <v>47</v>
      </c>
      <c r="AY1" s="23" t="s">
        <v>48</v>
      </c>
      <c r="AZ1" s="24" t="s">
        <v>49</v>
      </c>
      <c r="BA1" s="17" t="s">
        <v>50</v>
      </c>
    </row>
    <row r="2" spans="1:53" ht="53.25" customHeight="1">
      <c r="A2" s="25">
        <v>1</v>
      </c>
      <c r="B2" s="26"/>
      <c r="C2" s="47"/>
      <c r="D2" s="47" t="s">
        <v>4</v>
      </c>
      <c r="E2" s="47"/>
      <c r="F2" s="47" t="s">
        <v>55</v>
      </c>
      <c r="G2" s="47" t="s">
        <v>57</v>
      </c>
      <c r="H2" s="47" t="s">
        <v>58</v>
      </c>
      <c r="I2" s="47" t="s">
        <v>60</v>
      </c>
      <c r="J2" s="47" t="s">
        <v>65</v>
      </c>
      <c r="K2" s="47" t="s">
        <v>64</v>
      </c>
      <c r="L2" s="47" t="s">
        <v>62</v>
      </c>
      <c r="M2" s="47" t="s">
        <v>66</v>
      </c>
      <c r="N2" s="45"/>
      <c r="O2" s="45"/>
      <c r="P2" s="26" t="s">
        <v>52</v>
      </c>
      <c r="Q2" s="27">
        <v>327</v>
      </c>
      <c r="R2" s="28">
        <v>8.1</v>
      </c>
      <c r="S2" s="29">
        <v>40.369999999999997</v>
      </c>
      <c r="T2" s="30">
        <v>40.369999999999997</v>
      </c>
      <c r="U2" s="31"/>
      <c r="V2" s="47" t="s">
        <v>3</v>
      </c>
      <c r="W2" s="40">
        <v>59</v>
      </c>
      <c r="X2" s="40">
        <v>50</v>
      </c>
      <c r="Y2" s="40">
        <v>40</v>
      </c>
      <c r="Z2" s="28">
        <v>9.6999999999999993</v>
      </c>
      <c r="AA2" s="32">
        <v>1</v>
      </c>
      <c r="AB2" s="43">
        <f>IF(W2="","",W2*X2*Y2/1000000)</f>
        <v>0.11799999999999999</v>
      </c>
      <c r="AC2" s="33">
        <f>IF(AA2="","",65/AB2*AA2)</f>
        <v>551</v>
      </c>
      <c r="AD2" s="26">
        <v>3800</v>
      </c>
      <c r="AE2" s="34">
        <f>IF(ISERROR(AD2/AC2),"",AD2/AC2)</f>
        <v>6.9</v>
      </c>
      <c r="AF2" s="26" t="s">
        <v>67</v>
      </c>
      <c r="AG2" s="35">
        <f>12.8%+20%</f>
        <v>0.32800000000000001</v>
      </c>
      <c r="AH2" s="34">
        <f>IF(ISERROR(T2*AG2),"",T2*AG2)</f>
        <v>13.24</v>
      </c>
      <c r="AI2" s="34">
        <f>IF(ISERROR(T2+AE2+AH2),"",T2+AE2+AH2)</f>
        <v>60.51</v>
      </c>
      <c r="AJ2" s="35">
        <v>0.06</v>
      </c>
      <c r="AK2" s="34">
        <f>IF(ISERROR(AW2*AJ2),"",AW2*AJ2)</f>
        <v>9.24</v>
      </c>
      <c r="AL2" s="35">
        <v>0.1</v>
      </c>
      <c r="AM2" s="34">
        <f>IF(ISERROR(AW2*AL2),"",AW2*AL2)</f>
        <v>15.4</v>
      </c>
      <c r="AN2" s="35">
        <v>0.1</v>
      </c>
      <c r="AO2" s="34">
        <f>IF(ISERROR(AW2*AN2),"",AW2*AN2)</f>
        <v>15.4</v>
      </c>
      <c r="AP2" s="34">
        <f>IF((AX2-AW2)&lt;2.5,2.5-(AX2-AW2),0)</f>
        <v>0</v>
      </c>
      <c r="AQ2" s="26"/>
      <c r="AR2" s="35"/>
      <c r="AS2" s="34">
        <f>IF(ISERROR(AW2*AR2),"",AW2*AR2)</f>
        <v>0</v>
      </c>
      <c r="AT2" s="34">
        <f>IF(ISERROR(AK2+AM2+AO2+AP2+AS2),"",AK2+AM2+AO2+AP2+AS2)</f>
        <v>40.04</v>
      </c>
      <c r="AU2" s="34">
        <f>IF(ISERROR(AI2+AT2),"",AI2+AT2)</f>
        <v>100.55</v>
      </c>
      <c r="AV2" s="36">
        <f>IF(ISERROR((AW2-AU2)/AW2),"",(AW2-AU2)/AW2)</f>
        <v>0.34710000000000002</v>
      </c>
      <c r="AW2" s="44">
        <f>IF(AX2="","",AX2/1.05)</f>
        <v>154</v>
      </c>
      <c r="AX2" s="34">
        <f t="shared" ref="AX2:AX3" si="0">IF(ISERROR(AY2*(1-AZ2)),"",AY2*(1-AZ2))</f>
        <v>161.69999999999999</v>
      </c>
      <c r="AY2" s="31">
        <v>329.99</v>
      </c>
      <c r="AZ2" s="35">
        <v>0.51</v>
      </c>
      <c r="BA2" s="32"/>
    </row>
    <row r="3" spans="1:53" ht="36.75" customHeight="1">
      <c r="A3" s="25">
        <v>2</v>
      </c>
      <c r="B3" s="26"/>
      <c r="C3" s="47"/>
      <c r="D3" s="47" t="s">
        <v>4</v>
      </c>
      <c r="E3" s="47"/>
      <c r="F3" s="47" t="s">
        <v>55</v>
      </c>
      <c r="G3" s="47" t="s">
        <v>57</v>
      </c>
      <c r="H3" s="47" t="s">
        <v>59</v>
      </c>
      <c r="I3" s="47" t="s">
        <v>61</v>
      </c>
      <c r="J3" s="47" t="s">
        <v>65</v>
      </c>
      <c r="K3" s="47" t="s">
        <v>64</v>
      </c>
      <c r="L3" s="49" t="s">
        <v>63</v>
      </c>
      <c r="M3" s="47" t="s">
        <v>66</v>
      </c>
      <c r="N3" s="45"/>
      <c r="O3" s="45"/>
      <c r="P3" s="26" t="s">
        <v>52</v>
      </c>
      <c r="Q3" s="27">
        <v>379</v>
      </c>
      <c r="R3" s="28">
        <v>8.1</v>
      </c>
      <c r="S3" s="29">
        <v>46.79</v>
      </c>
      <c r="T3" s="30">
        <v>46.79</v>
      </c>
      <c r="U3" s="31"/>
      <c r="V3" s="47" t="s">
        <v>3</v>
      </c>
      <c r="W3" s="40">
        <v>59</v>
      </c>
      <c r="X3" s="40">
        <v>50</v>
      </c>
      <c r="Y3" s="40">
        <v>43</v>
      </c>
      <c r="Z3" s="28">
        <v>11.4</v>
      </c>
      <c r="AA3" s="32">
        <v>1</v>
      </c>
      <c r="AB3" s="43">
        <f t="shared" ref="AB3" si="1">IF(W3="","",W3*X3*Y3/1000000)</f>
        <v>0.127</v>
      </c>
      <c r="AC3" s="33">
        <f t="shared" ref="AC3" si="2">IF(AA3="","",65/AB3*AA3)</f>
        <v>512</v>
      </c>
      <c r="AD3" s="26">
        <v>3800</v>
      </c>
      <c r="AE3" s="34">
        <f t="shared" ref="AE3" si="3">IF(ISERROR(AD3/AC3),"",AD3/AC3)</f>
        <v>7.42</v>
      </c>
      <c r="AF3" s="26" t="s">
        <v>67</v>
      </c>
      <c r="AG3" s="35">
        <f>12.8%+20%</f>
        <v>0.32800000000000001</v>
      </c>
      <c r="AH3" s="34">
        <f t="shared" ref="AH3" si="4">IF(ISERROR(T3*AG3),"",T3*AG3)</f>
        <v>15.35</v>
      </c>
      <c r="AI3" s="34">
        <f t="shared" ref="AI3" si="5">IF(ISERROR(T3+AE3+AH3),"",T3+AE3+AH3)</f>
        <v>69.56</v>
      </c>
      <c r="AJ3" s="35">
        <v>0.06</v>
      </c>
      <c r="AK3" s="34">
        <f t="shared" ref="AK3" si="6">IF(ISERROR(AW3*AJ3),"",AW3*AJ3)</f>
        <v>10.92</v>
      </c>
      <c r="AL3" s="35">
        <v>0.1</v>
      </c>
      <c r="AM3" s="34">
        <f t="shared" ref="AM3" si="7">IF(ISERROR(AW3*AL3),"",AW3*AL3)</f>
        <v>18.2</v>
      </c>
      <c r="AN3" s="35">
        <v>0.1</v>
      </c>
      <c r="AO3" s="34">
        <f t="shared" ref="AO3" si="8">IF(ISERROR(AW3*AN3),"",AW3*AN3)</f>
        <v>18.2</v>
      </c>
      <c r="AP3" s="34">
        <f t="shared" ref="AP3" si="9">IF((AX3-AW3)&lt;2.5,2.5-(AX3-AW3),0)</f>
        <v>0</v>
      </c>
      <c r="AQ3" s="26"/>
      <c r="AR3" s="35"/>
      <c r="AS3" s="34">
        <f t="shared" ref="AS3" si="10">IF(ISERROR(AW3*AR3),"",AW3*AR3)</f>
        <v>0</v>
      </c>
      <c r="AT3" s="34">
        <f t="shared" ref="AT3" si="11">IF(ISERROR(AK3+AM3+AO3+AP3+AS3),"",AK3+AM3+AO3+AP3+AS3)</f>
        <v>47.32</v>
      </c>
      <c r="AU3" s="34">
        <f t="shared" ref="AU3" si="12">IF(ISERROR(AI3+AT3),"",AI3+AT3)</f>
        <v>116.88</v>
      </c>
      <c r="AV3" s="36">
        <f t="shared" ref="AV3" si="13">IF(ISERROR((AW3-AU3)/AW3),"",(AW3-AU3)/AW3)</f>
        <v>0.35780000000000001</v>
      </c>
      <c r="AW3" s="44">
        <f t="shared" ref="AW3" si="14">IF(AX3="","",AX3/1.05)</f>
        <v>182</v>
      </c>
      <c r="AX3" s="34">
        <f t="shared" si="0"/>
        <v>191.1</v>
      </c>
      <c r="AY3" s="31">
        <v>379.99</v>
      </c>
      <c r="AZ3" s="35">
        <v>0.49709999999999999</v>
      </c>
      <c r="BA3" s="32"/>
    </row>
  </sheetData>
  <sheetProtection insertRows="0" deleteRows="0" sort="0"/>
  <protectedRanges>
    <protectedRange sqref="L4:BA189 A4:J189 A2:J3 L2:BA3" name="Range1"/>
    <protectedRange sqref="K2:K187" name="Range1_1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CA8E636-1396-4A47-9D78-492F297CA2CF}">
          <x14:formula1>
            <xm:f>#REF!</xm:f>
          </x14:formula1>
          <xm:sqref>D2:D3</xm:sqref>
        </x14:dataValidation>
        <x14:dataValidation type="list" allowBlank="1" showInputMessage="1" showErrorMessage="1" xr:uid="{4840141A-B6A7-4B83-8CC7-7330B4A16141}">
          <x14:formula1>
            <xm:f>#REF!</xm:f>
          </x14:formula1>
          <xm:sqref>V2:V3</xm:sqref>
        </x14:dataValidation>
        <x14:dataValidation type="list" allowBlank="1" showInputMessage="1" showErrorMessage="1" xr:uid="{5E424CBF-91F7-4B8F-BDD7-D29870C4CF10}">
          <x14:formula1>
            <xm:f>#REF!</xm:f>
          </x14:formula1>
          <xm:sqref>P2:P3</xm:sqref>
        </x14:dataValidation>
        <x14:dataValidation type="list" allowBlank="1" showInputMessage="1" showErrorMessage="1" xr:uid="{97188478-E950-43C9-977F-FF843BF32F8E}">
          <x14:formula1>
            <xm:f>#REF!</xm:f>
          </x14:formula1>
          <xm:sqref>E2:E3</xm:sqref>
        </x14:dataValidation>
        <x14:dataValidation type="list" allowBlank="1" showInputMessage="1" showErrorMessage="1" xr:uid="{8B7C2A16-D352-4BEC-8395-CB2F6D42FB54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2026-01-13T06:12:22Z</dcterms:modified>
</cp:coreProperties>
</file>