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3" i="1" l="1"/>
  <c r="BC13" i="1"/>
  <c r="AW13" i="1"/>
  <c r="AT13" i="1"/>
  <c r="AR13" i="1"/>
  <c r="AP13" i="1"/>
  <c r="AN13" i="1"/>
  <c r="AI13" i="1"/>
  <c r="AB13" i="1"/>
  <c r="AD13" i="1" s="1"/>
  <c r="AF13" i="1" s="1"/>
  <c r="BF12" i="1"/>
  <c r="BC12" i="1"/>
  <c r="AW12" i="1"/>
  <c r="AT12" i="1"/>
  <c r="AR12" i="1"/>
  <c r="AP12" i="1"/>
  <c r="AN12" i="1"/>
  <c r="AI12" i="1"/>
  <c r="AB12" i="1"/>
  <c r="AD12" i="1" s="1"/>
  <c r="AF12" i="1" s="1"/>
  <c r="AJ12" i="1" s="1"/>
  <c r="AL12" i="1" s="1"/>
  <c r="BF11" i="1"/>
  <c r="BC11" i="1"/>
  <c r="AW11" i="1"/>
  <c r="AT11" i="1"/>
  <c r="AR11" i="1"/>
  <c r="AP11" i="1"/>
  <c r="AN11" i="1"/>
  <c r="AI11" i="1"/>
  <c r="AB11" i="1"/>
  <c r="AD11" i="1" s="1"/>
  <c r="AF11" i="1" s="1"/>
  <c r="BF10" i="1"/>
  <c r="BC10" i="1"/>
  <c r="AW10" i="1"/>
  <c r="AT10" i="1"/>
  <c r="AR10" i="1"/>
  <c r="AP10" i="1"/>
  <c r="AN10" i="1"/>
  <c r="AI10" i="1"/>
  <c r="AB10" i="1"/>
  <c r="AD10" i="1" s="1"/>
  <c r="AF10" i="1" s="1"/>
  <c r="BF9" i="1"/>
  <c r="BC9" i="1"/>
  <c r="AW9" i="1"/>
  <c r="AT9" i="1"/>
  <c r="AR9" i="1"/>
  <c r="AP9" i="1"/>
  <c r="AN9" i="1"/>
  <c r="AI9" i="1"/>
  <c r="AB9" i="1"/>
  <c r="AD9" i="1" s="1"/>
  <c r="AF9" i="1" s="1"/>
  <c r="BF8" i="1"/>
  <c r="BC8" i="1"/>
  <c r="AW8" i="1"/>
  <c r="AT8" i="1"/>
  <c r="AR8" i="1"/>
  <c r="AP8" i="1"/>
  <c r="AN8" i="1"/>
  <c r="AI8" i="1"/>
  <c r="AB8" i="1"/>
  <c r="AD8" i="1" s="1"/>
  <c r="AF8" i="1" s="1"/>
  <c r="AJ8" i="1" s="1"/>
  <c r="AL8" i="1" s="1"/>
  <c r="BF7" i="1"/>
  <c r="BC7" i="1"/>
  <c r="AW7" i="1"/>
  <c r="AT7" i="1"/>
  <c r="AR7" i="1"/>
  <c r="AP7" i="1"/>
  <c r="AN7" i="1"/>
  <c r="AI7" i="1"/>
  <c r="AB7" i="1"/>
  <c r="AD7" i="1" s="1"/>
  <c r="AF7" i="1" s="1"/>
  <c r="BF6" i="1"/>
  <c r="BC6" i="1"/>
  <c r="AW6" i="1"/>
  <c r="AT6" i="1"/>
  <c r="AR6" i="1"/>
  <c r="AP6" i="1"/>
  <c r="AN6" i="1"/>
  <c r="AI6" i="1"/>
  <c r="AB6" i="1"/>
  <c r="AD6" i="1" s="1"/>
  <c r="AF6" i="1" s="1"/>
  <c r="AJ6" i="1" s="1"/>
  <c r="AL6" i="1" s="1"/>
  <c r="BF5" i="1"/>
  <c r="BC5" i="1"/>
  <c r="AW5" i="1"/>
  <c r="AT5" i="1"/>
  <c r="AR5" i="1"/>
  <c r="AP5" i="1"/>
  <c r="AN5" i="1"/>
  <c r="AI5" i="1"/>
  <c r="AB5" i="1"/>
  <c r="AD5" i="1" s="1"/>
  <c r="AF5" i="1" s="1"/>
  <c r="BF4" i="1"/>
  <c r="BC4" i="1"/>
  <c r="AW4" i="1"/>
  <c r="AT4" i="1"/>
  <c r="AR4" i="1"/>
  <c r="AP4" i="1"/>
  <c r="AN4" i="1"/>
  <c r="AI4" i="1"/>
  <c r="AB4" i="1"/>
  <c r="AD4" i="1" s="1"/>
  <c r="AF4" i="1" s="1"/>
  <c r="BF3" i="1"/>
  <c r="BC3" i="1"/>
  <c r="AW3" i="1"/>
  <c r="AT3" i="1"/>
  <c r="AR3" i="1"/>
  <c r="AP3" i="1"/>
  <c r="AN3" i="1"/>
  <c r="AI3" i="1"/>
  <c r="AB3" i="1"/>
  <c r="AD3" i="1" s="1"/>
  <c r="AF3" i="1" s="1"/>
  <c r="BF2" i="1"/>
  <c r="BC2" i="1"/>
  <c r="AW2" i="1"/>
  <c r="AT2" i="1"/>
  <c r="AR2" i="1"/>
  <c r="AP2" i="1"/>
  <c r="AN2" i="1"/>
  <c r="AI2" i="1"/>
  <c r="AB2" i="1"/>
  <c r="AD2" i="1" s="1"/>
  <c r="AF2" i="1" s="1"/>
  <c r="AJ2" i="1" s="1"/>
  <c r="AL2" i="1" s="1"/>
  <c r="AJ3" i="1" l="1"/>
  <c r="AL3" i="1" s="1"/>
  <c r="AX9" i="1"/>
  <c r="AJ11" i="1"/>
  <c r="AL11" i="1" s="1"/>
  <c r="AX6" i="1"/>
  <c r="AY6" i="1" s="1"/>
  <c r="AJ5" i="1"/>
  <c r="AL5" i="1" s="1"/>
  <c r="AJ9" i="1"/>
  <c r="AL9" i="1" s="1"/>
  <c r="AJ13" i="1"/>
  <c r="AL13" i="1" s="1"/>
  <c r="AY5" i="1"/>
  <c r="AZ5" i="1" s="1"/>
  <c r="AX7" i="1"/>
  <c r="AX8" i="1"/>
  <c r="AY8" i="1" s="1"/>
  <c r="AX3" i="1"/>
  <c r="AY3" i="1" s="1"/>
  <c r="AX4" i="1"/>
  <c r="AX10" i="1"/>
  <c r="AX13" i="1"/>
  <c r="AX2" i="1"/>
  <c r="AY2" i="1" s="1"/>
  <c r="AJ4" i="1"/>
  <c r="AL4" i="1" s="1"/>
  <c r="AX5" i="1"/>
  <c r="AJ7" i="1"/>
  <c r="AL7" i="1" s="1"/>
  <c r="AJ10" i="1"/>
  <c r="AL10" i="1" s="1"/>
  <c r="AY10" i="1" s="1"/>
  <c r="AX11" i="1"/>
  <c r="AY11" i="1" s="1"/>
  <c r="AX12" i="1"/>
  <c r="AY12" i="1" s="1"/>
  <c r="AY9" i="1"/>
  <c r="AY4" i="1"/>
  <c r="AY13" i="1"/>
  <c r="BE12" i="1" l="1"/>
  <c r="AZ12" i="1"/>
  <c r="BE5" i="1"/>
  <c r="BE11" i="1"/>
  <c r="AZ11" i="1"/>
  <c r="BE8" i="1"/>
  <c r="AZ8" i="1"/>
  <c r="BE2" i="1"/>
  <c r="AZ2" i="1"/>
  <c r="AY7" i="1"/>
  <c r="BE6" i="1"/>
  <c r="AZ6" i="1"/>
  <c r="AZ3" i="1"/>
  <c r="BE3" i="1"/>
  <c r="AZ13" i="1"/>
  <c r="BE13" i="1"/>
  <c r="AZ4" i="1"/>
  <c r="BE4" i="1"/>
  <c r="BE10" i="1"/>
  <c r="AZ10" i="1"/>
  <c r="BE9" i="1"/>
  <c r="AZ9" i="1"/>
  <c r="AZ7" i="1" l="1"/>
  <c r="BE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N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P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R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T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X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C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<sst xmlns="http://schemas.openxmlformats.org/spreadsheetml/2006/main" count="250" uniqueCount="123">
  <si>
    <t>Vendor</t>
  </si>
  <si>
    <t>Line No.</t>
  </si>
  <si>
    <t>Photo</t>
  </si>
  <si>
    <t>VIN/Art No.</t>
  </si>
  <si>
    <t>Brand</t>
  </si>
  <si>
    <t>Licensor</t>
    <phoneticPr fontId="2" type="noConversion"/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</si>
  <si>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</si>
  <si>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</si>
  <si>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</si>
  <si>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</si>
  <si>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</si>
  <si>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</si>
  <si>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</si>
  <si>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</si>
  <si>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</si>
  <si>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</si>
  <si>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</si>
  <si>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</si>
  <si>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</si>
  <si>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</si>
  <si>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</si>
  <si>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</si>
  <si>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</si>
  <si>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</si>
  <si>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</si>
  <si>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</si>
  <si>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</si>
  <si>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</si>
  <si>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</si>
  <si>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</si>
  <si>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</si>
  <si>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</si>
  <si>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</si>
  <si>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</si>
  <si>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</si>
  <si>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</si>
  <si>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</si>
  <si>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$CAD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</si>
  <si>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</si>
  <si>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</si>
  <si>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</si>
  <si>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</si>
  <si>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</si>
  <si>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</si>
  <si>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</si>
  <si>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</si>
  <si>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</si>
  <si>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</si>
  <si>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</si>
  <si>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$CAD</t>
  </si>
  <si>
    <t>FOB Cost with Load $CAD</t>
  </si>
  <si>
    <t>JLA FOB MU%</t>
  </si>
  <si>
    <t>JLA FOB Price Quote (Value) $CAD</t>
  </si>
  <si>
    <t>Suggested Retail Price $CAD</t>
  </si>
  <si>
    <t>Retail Markup %</t>
  </si>
  <si>
    <t>Total Quantity</t>
  </si>
  <si>
    <t>Total Cost $CAD</t>
  </si>
  <si>
    <t>Total Sales $CAD</t>
    <phoneticPr fontId="2" type="noConversion"/>
  </si>
  <si>
    <t xml:space="preserve">Beautyrest Platinum </t>
    <phoneticPr fontId="2" type="noConversion"/>
  </si>
  <si>
    <t>Beautyrest 5.5%</t>
  </si>
  <si>
    <t>WINDOW PANEL</t>
  </si>
  <si>
    <t>Gotham</t>
  </si>
  <si>
    <t>100% Polyester Window Panel</t>
    <phoneticPr fontId="2" type="noConversion"/>
  </si>
  <si>
    <t>260gsm+75gsm MF</t>
  </si>
  <si>
    <t>face: 100% polyester, liner: 100% polyester,260gsm+75gsm MF</t>
    <phoneticPr fontId="2" type="noConversion"/>
  </si>
  <si>
    <t>100% polyester</t>
  </si>
  <si>
    <t>Light Filtering</t>
  </si>
  <si>
    <t>2x52x84", Grommet</t>
  </si>
  <si>
    <t>white</t>
  </si>
  <si>
    <t>BRP40-0883CA</t>
    <phoneticPr fontId="2" type="noConversion"/>
  </si>
  <si>
    <t>Pair</t>
  </si>
  <si>
    <t>Normal</t>
  </si>
  <si>
    <t>6303.92.2010</t>
  </si>
  <si>
    <t>0</t>
    <phoneticPr fontId="2" type="noConversion"/>
  </si>
  <si>
    <t xml:space="preserve">Beautyrest Platinum </t>
    <phoneticPr fontId="2" type="noConversion"/>
  </si>
  <si>
    <t>100% Polyester Window Panel</t>
    <phoneticPr fontId="2" type="noConversion"/>
  </si>
  <si>
    <t>2x52x96", Grommet</t>
  </si>
  <si>
    <t>BRP40-0884CA</t>
  </si>
  <si>
    <t xml:space="preserve">Beautyrest Platinum </t>
  </si>
  <si>
    <t xml:space="preserve">Luna </t>
  </si>
  <si>
    <t>100% Polyester Window Panel</t>
    <phoneticPr fontId="2" type="noConversion"/>
  </si>
  <si>
    <t>170GSM +TBO liner</t>
    <phoneticPr fontId="2" type="noConversion"/>
  </si>
  <si>
    <t>face:100% polyester, liner:100% polyester with rayon flocking;170GSM +TBO liner (75gsmMF+TPU+1pass foaming )</t>
  </si>
  <si>
    <t>Total Blackout</t>
  </si>
  <si>
    <t xml:space="preserve"> 37x84"(2) Grommet</t>
  </si>
  <si>
    <t>linen</t>
  </si>
  <si>
    <t>BRP40-0885CA</t>
  </si>
  <si>
    <t>0</t>
    <phoneticPr fontId="2" type="noConversion"/>
  </si>
  <si>
    <t xml:space="preserve"> 37x96"(2) Grommet</t>
  </si>
  <si>
    <t>BRP40-0886CA</t>
  </si>
  <si>
    <t>Grey</t>
  </si>
  <si>
    <t>BRP40-0887CA</t>
  </si>
  <si>
    <t>BRP40-0888CA</t>
  </si>
  <si>
    <t>Odelia  solid</t>
  </si>
  <si>
    <t>95% Polyester 5% Linen Window Panel</t>
    <phoneticPr fontId="2" type="noConversion"/>
  </si>
  <si>
    <t xml:space="preserve">210GSM poly linen+TBO liner </t>
    <phoneticPr fontId="2" type="noConversion"/>
  </si>
  <si>
    <t>face:95% polyester 5% linen,liner:100% polyester with rayon flocking;210GSM poly linen+TBO liner (75gsmMF+TPU+1pass foaming )</t>
    <phoneticPr fontId="2" type="noConversion"/>
  </si>
  <si>
    <t>95% polyester 5% linen</t>
    <phoneticPr fontId="2" type="noConversion"/>
  </si>
  <si>
    <t xml:space="preserve"> 37x84"(2)  rod pocket+back tabs </t>
  </si>
  <si>
    <t>BRP40-0889CA</t>
  </si>
  <si>
    <t>95% Polyester 5% Linen Window Panel</t>
    <phoneticPr fontId="2" type="noConversion"/>
  </si>
  <si>
    <t>210GSM poly linen+TBO liner</t>
    <phoneticPr fontId="2" type="noConversion"/>
  </si>
  <si>
    <t>face:95% polyester 5% linen,liner:100% polyester with rayon flocking;210GSM poly linen+TBO liner(75gsmMF+TPU+1pass foaming )</t>
  </si>
  <si>
    <t xml:space="preserve"> 37x96"(2)  rod pocket+back tabs </t>
  </si>
  <si>
    <t>BRP40-0890CA</t>
  </si>
  <si>
    <t>N Natori</t>
  </si>
  <si>
    <t>N Natori 5%</t>
  </si>
  <si>
    <t xml:space="preserve">Peony toile </t>
  </si>
  <si>
    <t xml:space="preserve">210GSM poly linen </t>
    <phoneticPr fontId="2" type="noConversion"/>
  </si>
  <si>
    <t xml:space="preserve">95% polyester,5% linen;210GSM poly linen digital print </t>
    <phoneticPr fontId="2" type="noConversion"/>
  </si>
  <si>
    <t xml:space="preserve">95% polyester 5% linen, digital print </t>
    <phoneticPr fontId="2" type="noConversion"/>
  </si>
  <si>
    <t xml:space="preserve"> 37x84"(2) rod pocket+back tabs </t>
  </si>
  <si>
    <t>grey</t>
    <phoneticPr fontId="2" type="noConversion"/>
  </si>
  <si>
    <t>NN40-0407CA</t>
    <phoneticPr fontId="2" type="noConversion"/>
  </si>
  <si>
    <t>210GSM poly linen</t>
    <phoneticPr fontId="2" type="noConversion"/>
  </si>
  <si>
    <t xml:space="preserve">95% polyester,5% linen;210GSM poly linen digital print </t>
  </si>
  <si>
    <t xml:space="preserve"> 37x96"(2) rod pocket+back tabs </t>
  </si>
  <si>
    <t>NN40-0408CA</t>
  </si>
  <si>
    <t>Isabella</t>
  </si>
  <si>
    <t xml:space="preserve">210GSM poly linen </t>
    <phoneticPr fontId="2" type="noConversion"/>
  </si>
  <si>
    <t>neutral</t>
  </si>
  <si>
    <t>NN40-0409CA</t>
  </si>
  <si>
    <t>NN40-0410CA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</si>
</sst>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0.000"/>
    <numFmt numFmtId="179" formatCode="#,##0.0"/>
    <numFmt numFmtId="180" formatCode="[$$-409]#,##0.00"/>
    <numFmt numFmtId="181" formatCode="0.0000"/>
    <numFmt numFmtId="182" formatCode="[$$-481]#,##0.00_);[Red]\([$$-481]#,##0.00\)"/>
    <numFmt numFmtId="183" formatCode="0.0%"/>
    <numFmt numFmtId="184" formatCode="[$-409]d/mmm;@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84" fontId="9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wrapText="1"/>
    </xf>
    <xf numFmtId="176" fontId="4" fillId="7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0" fontId="4" fillId="8" borderId="2" xfId="0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/>
    <xf numFmtId="0" fontId="0" fillId="0" borderId="2" xfId="0" applyBorder="1"/>
    <xf numFmtId="0" fontId="1" fillId="0" borderId="2" xfId="0" applyFont="1" applyBorder="1"/>
    <xf numFmtId="0" fontId="1" fillId="0" borderId="2" xfId="1" applyBorder="1"/>
    <xf numFmtId="180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81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2" fontId="0" fillId="0" borderId="2" xfId="0" applyNumberFormat="1" applyBorder="1"/>
    <xf numFmtId="183" fontId="0" fillId="0" borderId="2" xfId="0" applyNumberFormat="1" applyBorder="1"/>
    <xf numFmtId="4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80" fontId="1" fillId="0" borderId="2" xfId="0" applyNumberFormat="1" applyFont="1" applyBorder="1" applyAlignment="1">
      <alignment wrapText="1"/>
    </xf>
    <xf numFmtId="176" fontId="1" fillId="0" borderId="1" xfId="0" applyNumberFormat="1" applyFont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81" fontId="1" fillId="9" borderId="2" xfId="0" applyNumberFormat="1" applyFont="1" applyFill="1" applyBorder="1" applyAlignment="1">
      <alignment wrapText="1"/>
    </xf>
    <xf numFmtId="1" fontId="1" fillId="0" borderId="2" xfId="0" applyNumberFormat="1" applyFont="1" applyBorder="1"/>
    <xf numFmtId="1" fontId="1" fillId="9" borderId="2" xfId="0" applyNumberFormat="1" applyFont="1" applyFill="1" applyBorder="1" applyAlignment="1">
      <alignment wrapText="1"/>
    </xf>
    <xf numFmtId="176" fontId="1" fillId="9" borderId="2" xfId="0" applyNumberFormat="1" applyFont="1" applyFill="1" applyBorder="1" applyAlignment="1">
      <alignment wrapText="1"/>
    </xf>
    <xf numFmtId="182" fontId="1" fillId="0" borderId="2" xfId="0" applyNumberFormat="1" applyFont="1" applyBorder="1"/>
    <xf numFmtId="183" fontId="1" fillId="0" borderId="2" xfId="0" applyNumberFormat="1" applyFont="1" applyBorder="1"/>
    <xf numFmtId="10" fontId="1" fillId="0" borderId="2" xfId="0" applyNumberFormat="1" applyFont="1" applyBorder="1" applyAlignment="1">
      <alignment wrapText="1"/>
    </xf>
    <xf numFmtId="10" fontId="1" fillId="9" borderId="2" xfId="3" applyNumberFormat="1" applyFont="1" applyFill="1" applyBorder="1" applyAlignment="1">
      <alignment wrapText="1"/>
    </xf>
    <xf numFmtId="176" fontId="1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176" fontId="1" fillId="9" borderId="2" xfId="3" applyNumberFormat="1" applyFont="1" applyFill="1" applyBorder="1" applyAlignment="1">
      <alignment wrapText="1"/>
    </xf>
    <xf numFmtId="49" fontId="1" fillId="0" borderId="2" xfId="0" applyNumberFormat="1" applyFont="1" applyBorder="1"/>
    <xf numFmtId="184" fontId="1" fillId="0" borderId="2" xfId="4" applyFont="1" applyFill="1" applyBorder="1" applyAlignment="1">
      <alignment horizontal="left" vertical="center"/>
    </xf>
    <xf numFmtId="49" fontId="0" fillId="0" borderId="2" xfId="0" applyNumberFormat="1" applyBorder="1"/>
  </cellXfs>
  <cellStyles count="5">
    <cellStyle name="Normal 2" xfId="1"/>
    <cellStyle name="Normal 2 18 2" xfId="2"/>
    <cellStyle name="Normal 3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WIN%20Domestic_TJX%20Canada%20Gotham%20Luna%20Odelia%20Peony%20Isabella%2001-2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3"/>
  <sheetViews>
    <sheetView tabSelected="1" workbookViewId="0">
      <selection activeCell="A14" sqref="A14:XFD44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15.140625" style="1" customWidth="1"/>
    <col min="6" max="6" width="20.140625" style="1" customWidth="1"/>
    <col min="7" max="7" width="18.42578125" style="1" customWidth="1"/>
    <col min="8" max="8" width="17" style="1" customWidth="1"/>
    <col min="9" max="9" width="39" style="1" customWidth="1"/>
    <col min="10" max="10" width="28.85546875" style="1" customWidth="1"/>
    <col min="11" max="11" width="60" style="1" customWidth="1"/>
    <col min="12" max="12" width="37" style="4" customWidth="1"/>
    <col min="13" max="13" width="15.85546875" style="1" customWidth="1"/>
    <col min="14" max="14" width="30.42578125" style="1" customWidth="1"/>
    <col min="15" max="15" width="8.5703125" style="1" customWidth="1"/>
    <col min="16" max="16" width="6.85546875" style="1" customWidth="1"/>
    <col min="17" max="19" width="8.85546875" style="1" customWidth="1"/>
    <col min="20" max="20" width="9.85546875" style="5" customWidth="1"/>
    <col min="21" max="21" width="11.140625" style="9" customWidth="1"/>
    <col min="22" max="22" width="9.42578125" style="1" customWidth="1"/>
    <col min="23" max="23" width="11" style="6" customWidth="1"/>
    <col min="24" max="24" width="13.140625" style="6" customWidth="1"/>
    <col min="25" max="25" width="11.140625" style="6" customWidth="1"/>
    <col min="26" max="26" width="12.85546875" style="6" customWidth="1"/>
    <col min="27" max="27" width="9.42578125" style="7" customWidth="1"/>
    <col min="28" max="28" width="13" style="8" customWidth="1"/>
    <col min="29" max="29" width="13" style="7" customWidth="1"/>
    <col min="30" max="30" width="14.140625" style="7" customWidth="1"/>
    <col min="31" max="31" width="13.85546875" style="1" customWidth="1"/>
    <col min="32" max="32" width="13.85546875" style="9" customWidth="1"/>
    <col min="33" max="33" width="14.42578125" style="1" customWidth="1"/>
    <col min="34" max="34" width="8.42578125" style="10" customWidth="1"/>
    <col min="35" max="35" width="12.42578125" style="9" customWidth="1"/>
    <col min="36" max="36" width="8.85546875" style="9" customWidth="1"/>
    <col min="37" max="37" width="8.85546875" style="11" customWidth="1"/>
    <col min="38" max="38" width="8.85546875" style="9" customWidth="1"/>
    <col min="39" max="39" width="7.85546875" style="10" customWidth="1"/>
    <col min="40" max="40" width="7.5703125" style="9" customWidth="1"/>
    <col min="41" max="41" width="12.5703125" style="10" customWidth="1"/>
    <col min="42" max="42" width="8.5703125" style="9" customWidth="1"/>
    <col min="43" max="43" width="11.5703125" style="10" customWidth="1"/>
    <col min="44" max="44" width="10.85546875" style="9" customWidth="1"/>
    <col min="45" max="45" width="11.5703125" style="10" customWidth="1"/>
    <col min="46" max="47" width="10.85546875" style="9" customWidth="1"/>
    <col min="48" max="48" width="8.28515625" style="10" customWidth="1"/>
    <col min="49" max="49" width="10.85546875" style="9" customWidth="1"/>
    <col min="50" max="50" width="9.5703125" style="9" customWidth="1"/>
    <col min="51" max="51" width="11.85546875" style="9" customWidth="1"/>
    <col min="52" max="52" width="11.140625" style="10" customWidth="1"/>
    <col min="53" max="53" width="11.42578125" style="9" customWidth="1"/>
    <col min="54" max="54" width="8.7109375" style="9" customWidth="1"/>
    <col min="55" max="55" width="12.140625" style="10" customWidth="1"/>
    <col min="56" max="56" width="12.140625" style="7" customWidth="1"/>
    <col min="57" max="58" width="12.140625" style="9" customWidth="1"/>
    <col min="59" max="16384" width="9.140625" style="1"/>
  </cols>
  <sheetData>
    <row r="1" spans="1:58" ht="63.6" customHeight="1" x14ac:dyDescent="0.2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4" t="s">
        <v>12</v>
      </c>
      <c r="N1" s="17" t="s">
        <v>13</v>
      </c>
      <c r="O1" s="17" t="s">
        <v>14</v>
      </c>
      <c r="P1" s="14" t="s">
        <v>15</v>
      </c>
      <c r="Q1" s="14" t="s">
        <v>16</v>
      </c>
      <c r="R1" s="14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2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13" t="s">
        <v>30</v>
      </c>
      <c r="AF1" s="27" t="s">
        <v>31</v>
      </c>
      <c r="AG1" s="13" t="s">
        <v>32</v>
      </c>
      <c r="AH1" s="28" t="s">
        <v>33</v>
      </c>
      <c r="AI1" s="27" t="s">
        <v>34</v>
      </c>
      <c r="AJ1" s="27" t="s">
        <v>35</v>
      </c>
      <c r="AK1" s="29" t="s">
        <v>36</v>
      </c>
      <c r="AL1" s="27" t="s">
        <v>37</v>
      </c>
      <c r="AM1" s="28" t="s">
        <v>38</v>
      </c>
      <c r="AN1" s="27" t="s">
        <v>39</v>
      </c>
      <c r="AO1" s="28" t="s">
        <v>40</v>
      </c>
      <c r="AP1" s="27" t="s">
        <v>41</v>
      </c>
      <c r="AQ1" s="28" t="s">
        <v>42</v>
      </c>
      <c r="AR1" s="27" t="s">
        <v>43</v>
      </c>
      <c r="AS1" s="28" t="s">
        <v>44</v>
      </c>
      <c r="AT1" s="27" t="s">
        <v>45</v>
      </c>
      <c r="AU1" s="30" t="s">
        <v>46</v>
      </c>
      <c r="AV1" s="28" t="s">
        <v>47</v>
      </c>
      <c r="AW1" s="27" t="s">
        <v>48</v>
      </c>
      <c r="AX1" s="27" t="s">
        <v>49</v>
      </c>
      <c r="AY1" s="31" t="s">
        <v>50</v>
      </c>
      <c r="AZ1" s="32" t="s">
        <v>51</v>
      </c>
      <c r="BA1" s="33" t="s">
        <v>52</v>
      </c>
      <c r="BB1" s="34" t="s">
        <v>53</v>
      </c>
      <c r="BC1" s="32" t="s">
        <v>54</v>
      </c>
      <c r="BD1" s="23" t="s">
        <v>55</v>
      </c>
      <c r="BE1" s="27" t="s">
        <v>56</v>
      </c>
      <c r="BF1" s="27" t="s">
        <v>57</v>
      </c>
    </row>
    <row r="2" spans="1:58" ht="14.45" customHeight="1" x14ac:dyDescent="0.25">
      <c r="A2" s="35"/>
      <c r="B2" s="36">
        <v>1</v>
      </c>
      <c r="C2" s="35"/>
      <c r="D2" s="35"/>
      <c r="E2" s="37" t="s">
        <v>58</v>
      </c>
      <c r="F2" s="37" t="s">
        <v>59</v>
      </c>
      <c r="G2" s="38" t="s">
        <v>60</v>
      </c>
      <c r="H2" s="38" t="s">
        <v>61</v>
      </c>
      <c r="I2" s="39" t="s">
        <v>62</v>
      </c>
      <c r="J2" s="39" t="s">
        <v>63</v>
      </c>
      <c r="K2" s="39" t="s">
        <v>64</v>
      </c>
      <c r="L2" s="40" t="s">
        <v>65</v>
      </c>
      <c r="M2" s="38" t="s">
        <v>66</v>
      </c>
      <c r="N2" s="38" t="s">
        <v>67</v>
      </c>
      <c r="O2" s="39" t="s">
        <v>68</v>
      </c>
      <c r="P2" s="39" t="s">
        <v>69</v>
      </c>
      <c r="Q2" s="38"/>
      <c r="R2" s="38"/>
      <c r="S2" s="35" t="s">
        <v>70</v>
      </c>
      <c r="T2" s="41">
        <v>8.15</v>
      </c>
      <c r="U2" s="42">
        <v>8.49</v>
      </c>
      <c r="V2" s="35" t="s">
        <v>71</v>
      </c>
      <c r="W2" s="43">
        <v>73</v>
      </c>
      <c r="X2" s="43">
        <v>39</v>
      </c>
      <c r="Y2" s="43">
        <v>43</v>
      </c>
      <c r="Z2" s="43">
        <v>10</v>
      </c>
      <c r="AA2" s="44">
        <v>6</v>
      </c>
      <c r="AB2" s="45">
        <f t="shared" ref="AB2:AB13" si="0">IF(W2="","",W2*X2*Y2/1000000)</f>
        <v>0.122421</v>
      </c>
      <c r="AC2" s="46">
        <v>67</v>
      </c>
      <c r="AD2" s="47">
        <f>IF(AA2="","",AC2/AB2*AA2)</f>
        <v>3283.7503369519936</v>
      </c>
      <c r="AE2" s="35">
        <v>5400</v>
      </c>
      <c r="AF2" s="48">
        <f>IF(ISERROR(AE2/AD2),"",AE2/AD2)</f>
        <v>1.6444611940298508</v>
      </c>
      <c r="AG2" s="49" t="s">
        <v>72</v>
      </c>
      <c r="AH2" s="50">
        <v>0.188</v>
      </c>
      <c r="AI2" s="48">
        <f t="shared" ref="AI2:AI13" si="1">IF(ISERROR(U2*AH2),"",U2*AH2)</f>
        <v>1.59612</v>
      </c>
      <c r="AJ2" s="48">
        <f>IF(ISERROR(U2+AF2+AI2),"",U2+AF2+AI2)</f>
        <v>11.730581194029853</v>
      </c>
      <c r="AK2" s="51">
        <v>1.38</v>
      </c>
      <c r="AL2" s="48">
        <f>IF(ISERROR(AJ2*AK2),"",AJ2*AK2)</f>
        <v>16.188202047761195</v>
      </c>
      <c r="AM2" s="52">
        <v>5.5E-2</v>
      </c>
      <c r="AN2" s="48">
        <f>IF(ISERROR(BA2*AM2),"",BA2*AM2)</f>
        <v>1.2925</v>
      </c>
      <c r="AO2" s="52">
        <v>0</v>
      </c>
      <c r="AP2" s="48">
        <f>IF(ISERROR(U2*AO2),"",U2*AO2)</f>
        <v>0</v>
      </c>
      <c r="AQ2" s="52">
        <v>0</v>
      </c>
      <c r="AR2" s="48">
        <f>IF(ISERROR(BA2*AQ2),"",BA2*AQ2)</f>
        <v>0</v>
      </c>
      <c r="AS2" s="52">
        <v>0.08</v>
      </c>
      <c r="AT2" s="48">
        <f>IF(ISERROR(BA2*AS2),"",BA2*AS2)</f>
        <v>1.8800000000000001</v>
      </c>
      <c r="AU2" s="53" t="s">
        <v>73</v>
      </c>
      <c r="AV2" s="52">
        <v>0</v>
      </c>
      <c r="AW2" s="48">
        <f>IF(ISERROR(BA2*AV2),"",BA2*AV2)</f>
        <v>0</v>
      </c>
      <c r="AX2" s="48">
        <f>IF(ISERROR(AN2+AP2+AR2+AT2+AW2),"",AN2+AP2+AR2+AT2+AW2)</f>
        <v>3.1725000000000003</v>
      </c>
      <c r="AY2" s="48">
        <f>IF(ISERROR(AL2+AX2),"",AL2+AX2)</f>
        <v>19.360702047761194</v>
      </c>
      <c r="AZ2" s="54">
        <f>IF(ISERROR((BA2-AY2)/BA2),"",(BA2-AY2)/BA2)</f>
        <v>0.17614033839314069</v>
      </c>
      <c r="BA2" s="55">
        <v>23.5</v>
      </c>
      <c r="BB2" s="55">
        <v>0</v>
      </c>
      <c r="BC2" s="54" t="str">
        <f>IF(ISERROR((BB2-BA2)/BB2),"",(BB2-BA2)/BB2)</f>
        <v/>
      </c>
      <c r="BD2" s="56">
        <v>300</v>
      </c>
      <c r="BE2" s="57">
        <f>IF(ISERROR(AY2*BD2),"",AY2*BD2)</f>
        <v>5808.2106143283581</v>
      </c>
      <c r="BF2" s="57">
        <f>IF(ISERROR(BA2*BD2),"",BA2*BD2)</f>
        <v>7050</v>
      </c>
    </row>
    <row r="3" spans="1:58" ht="14.45" customHeight="1" x14ac:dyDescent="0.25">
      <c r="A3" s="35"/>
      <c r="B3" s="36">
        <v>2</v>
      </c>
      <c r="C3" s="35"/>
      <c r="D3" s="35"/>
      <c r="E3" s="37" t="s">
        <v>74</v>
      </c>
      <c r="F3" s="37" t="s">
        <v>59</v>
      </c>
      <c r="G3" s="38" t="s">
        <v>60</v>
      </c>
      <c r="H3" s="38" t="s">
        <v>61</v>
      </c>
      <c r="I3" s="39" t="s">
        <v>75</v>
      </c>
      <c r="J3" s="39" t="s">
        <v>63</v>
      </c>
      <c r="K3" s="39" t="s">
        <v>64</v>
      </c>
      <c r="L3" s="40" t="s">
        <v>65</v>
      </c>
      <c r="M3" s="38" t="s">
        <v>66</v>
      </c>
      <c r="N3" s="38" t="s">
        <v>76</v>
      </c>
      <c r="O3" s="39" t="s">
        <v>68</v>
      </c>
      <c r="P3" s="39" t="s">
        <v>77</v>
      </c>
      <c r="Q3" s="38"/>
      <c r="R3" s="38"/>
      <c r="S3" s="35" t="s">
        <v>70</v>
      </c>
      <c r="T3" s="41">
        <v>9.11</v>
      </c>
      <c r="U3" s="42">
        <v>9.49</v>
      </c>
      <c r="V3" s="35" t="s">
        <v>71</v>
      </c>
      <c r="W3" s="43">
        <v>73</v>
      </c>
      <c r="X3" s="43">
        <v>39</v>
      </c>
      <c r="Y3" s="43">
        <v>46</v>
      </c>
      <c r="Z3" s="43">
        <v>10</v>
      </c>
      <c r="AA3" s="44">
        <v>6</v>
      </c>
      <c r="AB3" s="45">
        <f t="shared" si="0"/>
        <v>0.130962</v>
      </c>
      <c r="AC3" s="46">
        <v>67</v>
      </c>
      <c r="AD3" s="47">
        <f t="shared" ref="AD3:AD13" si="2">IF(AA3="","",AC3/AB3*AA3)</f>
        <v>3069.5927062812116</v>
      </c>
      <c r="AE3" s="35">
        <v>5400</v>
      </c>
      <c r="AF3" s="48">
        <f t="shared" ref="AF3:AF13" si="3">IF(ISERROR(AE3/AD3),"",AE3/AD3)</f>
        <v>1.7591910447761192</v>
      </c>
      <c r="AG3" s="49" t="s">
        <v>72</v>
      </c>
      <c r="AH3" s="50">
        <v>0.188</v>
      </c>
      <c r="AI3" s="48">
        <f t="shared" si="1"/>
        <v>1.7841200000000002</v>
      </c>
      <c r="AJ3" s="48">
        <f>IF(ISERROR(U3+AF3+AI3),"",U3+AF3+AI3)</f>
        <v>13.033311044776118</v>
      </c>
      <c r="AK3" s="51">
        <v>1.38</v>
      </c>
      <c r="AL3" s="48">
        <f t="shared" ref="AL3:AL13" si="4">IF(ISERROR(AJ3*AK3),"",AJ3*AK3)</f>
        <v>17.985969241791043</v>
      </c>
      <c r="AM3" s="52">
        <v>5.5E-2</v>
      </c>
      <c r="AN3" s="48">
        <f t="shared" ref="AN3:AN13" si="5">IF(ISERROR(BA3*AM3),"",BA3*AM3)</f>
        <v>1.4437500000000001</v>
      </c>
      <c r="AO3" s="52">
        <v>0</v>
      </c>
      <c r="AP3" s="48">
        <f t="shared" ref="AP3:AP13" si="6">IF(ISERROR(U3*AO3),"",U3*AO3)</f>
        <v>0</v>
      </c>
      <c r="AQ3" s="52">
        <v>0</v>
      </c>
      <c r="AR3" s="48">
        <f t="shared" ref="AR3:AR13" si="7">IF(ISERROR(BA3*AQ3),"",BA3*AQ3)</f>
        <v>0</v>
      </c>
      <c r="AS3" s="52">
        <v>0.08</v>
      </c>
      <c r="AT3" s="48">
        <f t="shared" ref="AT3:AT13" si="8">IF(ISERROR(BA3*AS3),"",BA3*AS3)</f>
        <v>2.1</v>
      </c>
      <c r="AU3" s="53" t="s">
        <v>73</v>
      </c>
      <c r="AV3" s="52">
        <v>0</v>
      </c>
      <c r="AW3" s="48">
        <f t="shared" ref="AW3:AW13" si="9">IF(ISERROR(BA3*AV3),"",BA3*AV3)</f>
        <v>0</v>
      </c>
      <c r="AX3" s="48">
        <f t="shared" ref="AX3:AX13" si="10">IF(ISERROR(AN3+AP3+AR3+AT3+AW3),"",AN3+AP3+AR3+AT3+AW3)</f>
        <v>3.5437500000000002</v>
      </c>
      <c r="AY3" s="48">
        <f t="shared" ref="AY3:AY13" si="11">IF(ISERROR(AL3+AX3),"",AL3+AX3)</f>
        <v>21.529719241791042</v>
      </c>
      <c r="AZ3" s="54">
        <f t="shared" ref="AZ3:AZ13" si="12">IF(ISERROR((BA3-AY3)/BA3),"",(BA3-AY3)/BA3)</f>
        <v>0.17982021936034123</v>
      </c>
      <c r="BA3" s="55">
        <v>26.25</v>
      </c>
      <c r="BB3" s="55">
        <v>0</v>
      </c>
      <c r="BC3" s="54" t="str">
        <f t="shared" ref="BC3:BC13" si="13">IF(ISERROR((BB3-BA3)/BB3),"",(BB3-BA3)/BB3)</f>
        <v/>
      </c>
      <c r="BD3" s="56">
        <v>204</v>
      </c>
      <c r="BE3" s="57">
        <f t="shared" ref="BE3:BE13" si="14">IF(ISERROR(AY3*BD3),"",AY3*BD3)</f>
        <v>4392.0627253253724</v>
      </c>
      <c r="BF3" s="57">
        <f t="shared" ref="BF3:BF13" si="15">IF(ISERROR(BA3*BD3),"",BA3*BD3)</f>
        <v>5355</v>
      </c>
    </row>
    <row r="4" spans="1:58" x14ac:dyDescent="0.25">
      <c r="A4" s="35"/>
      <c r="B4" s="36">
        <v>3</v>
      </c>
      <c r="C4" s="35"/>
      <c r="D4" s="35"/>
      <c r="E4" s="37" t="s">
        <v>78</v>
      </c>
      <c r="F4" s="37" t="s">
        <v>59</v>
      </c>
      <c r="G4" s="38" t="s">
        <v>60</v>
      </c>
      <c r="H4" s="38" t="s">
        <v>79</v>
      </c>
      <c r="I4" s="39" t="s">
        <v>80</v>
      </c>
      <c r="J4" s="39" t="s">
        <v>81</v>
      </c>
      <c r="K4" s="39" t="s">
        <v>82</v>
      </c>
      <c r="L4" s="40" t="s">
        <v>65</v>
      </c>
      <c r="M4" s="38" t="s">
        <v>83</v>
      </c>
      <c r="N4" s="38" t="s">
        <v>84</v>
      </c>
      <c r="O4" s="39" t="s">
        <v>85</v>
      </c>
      <c r="P4" s="39" t="s">
        <v>86</v>
      </c>
      <c r="Q4" s="38"/>
      <c r="R4" s="38"/>
      <c r="S4" s="35" t="s">
        <v>70</v>
      </c>
      <c r="T4" s="41">
        <v>7.63</v>
      </c>
      <c r="U4" s="42">
        <v>7.95</v>
      </c>
      <c r="V4" s="35" t="s">
        <v>71</v>
      </c>
      <c r="W4" s="43">
        <v>73</v>
      </c>
      <c r="X4" s="43">
        <v>39</v>
      </c>
      <c r="Y4" s="43">
        <v>21</v>
      </c>
      <c r="Z4" s="43">
        <v>10</v>
      </c>
      <c r="AA4" s="44">
        <v>6</v>
      </c>
      <c r="AB4" s="45">
        <f t="shared" si="0"/>
        <v>5.9787E-2</v>
      </c>
      <c r="AC4" s="46">
        <v>67</v>
      </c>
      <c r="AD4" s="47">
        <f t="shared" si="2"/>
        <v>6723.8697375683678</v>
      </c>
      <c r="AE4" s="35">
        <v>5400</v>
      </c>
      <c r="AF4" s="48">
        <f t="shared" si="3"/>
        <v>0.80310895522388059</v>
      </c>
      <c r="AG4" s="49" t="s">
        <v>72</v>
      </c>
      <c r="AH4" s="50">
        <v>0.188</v>
      </c>
      <c r="AI4" s="48">
        <f t="shared" si="1"/>
        <v>1.4945999999999999</v>
      </c>
      <c r="AJ4" s="48">
        <f t="shared" ref="AJ4:AJ13" si="16">IF(ISERROR(U4+AF4+AI4),"",U4+AF4+AI4)</f>
        <v>10.247708955223882</v>
      </c>
      <c r="AK4" s="51">
        <v>1.38</v>
      </c>
      <c r="AL4" s="48">
        <f t="shared" si="4"/>
        <v>14.141838358208956</v>
      </c>
      <c r="AM4" s="52">
        <v>5.5E-2</v>
      </c>
      <c r="AN4" s="48">
        <f t="shared" si="5"/>
        <v>1.1412500000000001</v>
      </c>
      <c r="AO4" s="52">
        <v>0</v>
      </c>
      <c r="AP4" s="48">
        <f t="shared" si="6"/>
        <v>0</v>
      </c>
      <c r="AQ4" s="52">
        <v>0</v>
      </c>
      <c r="AR4" s="48">
        <f t="shared" si="7"/>
        <v>0</v>
      </c>
      <c r="AS4" s="52">
        <v>0.08</v>
      </c>
      <c r="AT4" s="48">
        <f t="shared" si="8"/>
        <v>1.6600000000000001</v>
      </c>
      <c r="AU4" s="53" t="s">
        <v>87</v>
      </c>
      <c r="AV4" s="52">
        <v>0</v>
      </c>
      <c r="AW4" s="48">
        <f t="shared" si="9"/>
        <v>0</v>
      </c>
      <c r="AX4" s="48">
        <f t="shared" si="10"/>
        <v>2.8012500000000005</v>
      </c>
      <c r="AY4" s="48">
        <f t="shared" si="11"/>
        <v>16.943088358208957</v>
      </c>
      <c r="AZ4" s="54">
        <f t="shared" si="12"/>
        <v>0.18346562129113461</v>
      </c>
      <c r="BA4" s="55">
        <v>20.75</v>
      </c>
      <c r="BB4" s="55">
        <v>0</v>
      </c>
      <c r="BC4" s="54" t="str">
        <f t="shared" si="13"/>
        <v/>
      </c>
      <c r="BD4" s="56">
        <v>300</v>
      </c>
      <c r="BE4" s="57">
        <f t="shared" si="14"/>
        <v>5082.9265074626874</v>
      </c>
      <c r="BF4" s="57">
        <f t="shared" si="15"/>
        <v>6225</v>
      </c>
    </row>
    <row r="5" spans="1:58" x14ac:dyDescent="0.25">
      <c r="A5" s="35"/>
      <c r="B5" s="36">
        <v>4</v>
      </c>
      <c r="C5" s="35"/>
      <c r="D5" s="35"/>
      <c r="E5" s="37" t="s">
        <v>78</v>
      </c>
      <c r="F5" s="37" t="s">
        <v>59</v>
      </c>
      <c r="G5" s="38" t="s">
        <v>60</v>
      </c>
      <c r="H5" s="38" t="s">
        <v>79</v>
      </c>
      <c r="I5" s="39" t="s">
        <v>75</v>
      </c>
      <c r="J5" s="39" t="s">
        <v>81</v>
      </c>
      <c r="K5" s="39" t="s">
        <v>82</v>
      </c>
      <c r="L5" s="40" t="s">
        <v>65</v>
      </c>
      <c r="M5" s="38" t="s">
        <v>83</v>
      </c>
      <c r="N5" s="38" t="s">
        <v>88</v>
      </c>
      <c r="O5" s="39" t="s">
        <v>85</v>
      </c>
      <c r="P5" s="39" t="s">
        <v>89</v>
      </c>
      <c r="Q5" s="38"/>
      <c r="R5" s="38"/>
      <c r="S5" s="35" t="s">
        <v>70</v>
      </c>
      <c r="T5" s="41">
        <v>8.2100000000000009</v>
      </c>
      <c r="U5" s="42">
        <v>8.5500000000000007</v>
      </c>
      <c r="V5" s="35" t="s">
        <v>71</v>
      </c>
      <c r="W5" s="43">
        <v>73</v>
      </c>
      <c r="X5" s="43">
        <v>39</v>
      </c>
      <c r="Y5" s="43">
        <v>24</v>
      </c>
      <c r="Z5" s="43">
        <v>10</v>
      </c>
      <c r="AA5" s="44">
        <v>6</v>
      </c>
      <c r="AB5" s="45">
        <f t="shared" si="0"/>
        <v>6.8328E-2</v>
      </c>
      <c r="AC5" s="46">
        <v>67</v>
      </c>
      <c r="AD5" s="47">
        <f t="shared" si="2"/>
        <v>5883.3860203723216</v>
      </c>
      <c r="AE5" s="35">
        <v>5400</v>
      </c>
      <c r="AF5" s="48">
        <f t="shared" si="3"/>
        <v>0.91783880597014933</v>
      </c>
      <c r="AG5" s="49" t="s">
        <v>72</v>
      </c>
      <c r="AH5" s="50">
        <v>0.188</v>
      </c>
      <c r="AI5" s="48">
        <f t="shared" si="1"/>
        <v>1.6074000000000002</v>
      </c>
      <c r="AJ5" s="48">
        <f t="shared" si="16"/>
        <v>11.07523880597015</v>
      </c>
      <c r="AK5" s="51">
        <v>1.38</v>
      </c>
      <c r="AL5" s="48">
        <f t="shared" si="4"/>
        <v>15.283829552238805</v>
      </c>
      <c r="AM5" s="52">
        <v>5.5E-2</v>
      </c>
      <c r="AN5" s="48">
        <f t="shared" si="5"/>
        <v>1.2787500000000001</v>
      </c>
      <c r="AO5" s="52">
        <v>0</v>
      </c>
      <c r="AP5" s="48">
        <f t="shared" si="6"/>
        <v>0</v>
      </c>
      <c r="AQ5" s="52">
        <v>0</v>
      </c>
      <c r="AR5" s="48">
        <f t="shared" si="7"/>
        <v>0</v>
      </c>
      <c r="AS5" s="52">
        <v>0.08</v>
      </c>
      <c r="AT5" s="48">
        <f t="shared" si="8"/>
        <v>1.86</v>
      </c>
      <c r="AU5" s="53" t="s">
        <v>73</v>
      </c>
      <c r="AV5" s="52">
        <v>0</v>
      </c>
      <c r="AW5" s="48">
        <f t="shared" si="9"/>
        <v>0</v>
      </c>
      <c r="AX5" s="48">
        <f t="shared" si="10"/>
        <v>3.1387499999999999</v>
      </c>
      <c r="AY5" s="48">
        <f t="shared" si="11"/>
        <v>18.422579552238805</v>
      </c>
      <c r="AZ5" s="54">
        <f t="shared" si="12"/>
        <v>0.20763098700048152</v>
      </c>
      <c r="BA5" s="55">
        <v>23.25</v>
      </c>
      <c r="BB5" s="55">
        <v>0</v>
      </c>
      <c r="BC5" s="54" t="str">
        <f t="shared" si="13"/>
        <v/>
      </c>
      <c r="BD5" s="56">
        <v>204</v>
      </c>
      <c r="BE5" s="57">
        <f t="shared" si="14"/>
        <v>3758.2062286567161</v>
      </c>
      <c r="BF5" s="57">
        <f t="shared" si="15"/>
        <v>4743</v>
      </c>
    </row>
    <row r="6" spans="1:58" s="3" customFormat="1" x14ac:dyDescent="0.25">
      <c r="A6" s="58"/>
      <c r="B6" s="59">
        <v>5</v>
      </c>
      <c r="C6" s="58"/>
      <c r="D6" s="58"/>
      <c r="E6" s="37" t="s">
        <v>78</v>
      </c>
      <c r="F6" s="37" t="s">
        <v>59</v>
      </c>
      <c r="G6" s="39" t="s">
        <v>60</v>
      </c>
      <c r="H6" s="39" t="s">
        <v>79</v>
      </c>
      <c r="I6" s="39" t="s">
        <v>80</v>
      </c>
      <c r="J6" s="39" t="s">
        <v>81</v>
      </c>
      <c r="K6" s="39" t="s">
        <v>82</v>
      </c>
      <c r="L6" s="40" t="s">
        <v>65</v>
      </c>
      <c r="M6" s="39" t="s">
        <v>83</v>
      </c>
      <c r="N6" s="39" t="s">
        <v>84</v>
      </c>
      <c r="O6" s="39" t="s">
        <v>90</v>
      </c>
      <c r="P6" s="39" t="s">
        <v>91</v>
      </c>
      <c r="Q6" s="39"/>
      <c r="R6" s="39"/>
      <c r="S6" s="35" t="s">
        <v>70</v>
      </c>
      <c r="T6" s="60">
        <v>7.63</v>
      </c>
      <c r="U6" s="61">
        <v>7.95</v>
      </c>
      <c r="V6" s="58" t="s">
        <v>71</v>
      </c>
      <c r="W6" s="62">
        <v>73</v>
      </c>
      <c r="X6" s="62">
        <v>39</v>
      </c>
      <c r="Y6" s="62">
        <v>21</v>
      </c>
      <c r="Z6" s="43">
        <v>10</v>
      </c>
      <c r="AA6" s="44">
        <v>6</v>
      </c>
      <c r="AB6" s="63">
        <f t="shared" si="0"/>
        <v>5.9787E-2</v>
      </c>
      <c r="AC6" s="64">
        <v>67</v>
      </c>
      <c r="AD6" s="65">
        <f t="shared" si="2"/>
        <v>6723.8697375683678</v>
      </c>
      <c r="AE6" s="58">
        <v>5400</v>
      </c>
      <c r="AF6" s="66">
        <f t="shared" si="3"/>
        <v>0.80310895522388059</v>
      </c>
      <c r="AG6" s="67" t="s">
        <v>72</v>
      </c>
      <c r="AH6" s="68">
        <v>0.188</v>
      </c>
      <c r="AI6" s="66">
        <f t="shared" si="1"/>
        <v>1.4945999999999999</v>
      </c>
      <c r="AJ6" s="66">
        <f t="shared" si="16"/>
        <v>10.247708955223882</v>
      </c>
      <c r="AK6" s="51">
        <v>1.38</v>
      </c>
      <c r="AL6" s="66">
        <f t="shared" si="4"/>
        <v>14.141838358208956</v>
      </c>
      <c r="AM6" s="69">
        <v>5.5E-2</v>
      </c>
      <c r="AN6" s="66">
        <f t="shared" si="5"/>
        <v>1.1412500000000001</v>
      </c>
      <c r="AO6" s="69">
        <v>0</v>
      </c>
      <c r="AP6" s="66">
        <f t="shared" si="6"/>
        <v>0</v>
      </c>
      <c r="AQ6" s="69">
        <v>0</v>
      </c>
      <c r="AR6" s="66">
        <f t="shared" si="7"/>
        <v>0</v>
      </c>
      <c r="AS6" s="69">
        <v>0.08</v>
      </c>
      <c r="AT6" s="66">
        <f t="shared" si="8"/>
        <v>1.6600000000000001</v>
      </c>
      <c r="AU6" s="53" t="s">
        <v>73</v>
      </c>
      <c r="AV6" s="69">
        <v>0</v>
      </c>
      <c r="AW6" s="66">
        <f t="shared" si="9"/>
        <v>0</v>
      </c>
      <c r="AX6" s="66">
        <f t="shared" si="10"/>
        <v>2.8012500000000005</v>
      </c>
      <c r="AY6" s="66">
        <f t="shared" si="11"/>
        <v>16.943088358208957</v>
      </c>
      <c r="AZ6" s="70">
        <f t="shared" si="12"/>
        <v>0.18346562129113461</v>
      </c>
      <c r="BA6" s="71">
        <v>20.75</v>
      </c>
      <c r="BB6" s="71">
        <v>0</v>
      </c>
      <c r="BC6" s="70" t="str">
        <f t="shared" si="13"/>
        <v/>
      </c>
      <c r="BD6" s="72">
        <v>300</v>
      </c>
      <c r="BE6" s="73">
        <f t="shared" si="14"/>
        <v>5082.9265074626874</v>
      </c>
      <c r="BF6" s="73">
        <f t="shared" si="15"/>
        <v>6225</v>
      </c>
    </row>
    <row r="7" spans="1:58" s="3" customFormat="1" x14ac:dyDescent="0.25">
      <c r="A7" s="58"/>
      <c r="B7" s="59">
        <v>6</v>
      </c>
      <c r="C7" s="58"/>
      <c r="D7" s="58"/>
      <c r="E7" s="37" t="s">
        <v>78</v>
      </c>
      <c r="F7" s="37" t="s">
        <v>59</v>
      </c>
      <c r="G7" s="39" t="s">
        <v>60</v>
      </c>
      <c r="H7" s="39" t="s">
        <v>79</v>
      </c>
      <c r="I7" s="39" t="s">
        <v>80</v>
      </c>
      <c r="J7" s="39" t="s">
        <v>81</v>
      </c>
      <c r="K7" s="39" t="s">
        <v>82</v>
      </c>
      <c r="L7" s="40" t="s">
        <v>65</v>
      </c>
      <c r="M7" s="39" t="s">
        <v>83</v>
      </c>
      <c r="N7" s="39" t="s">
        <v>88</v>
      </c>
      <c r="O7" s="39" t="s">
        <v>90</v>
      </c>
      <c r="P7" s="39" t="s">
        <v>92</v>
      </c>
      <c r="Q7" s="74"/>
      <c r="R7" s="74"/>
      <c r="S7" s="35" t="s">
        <v>70</v>
      </c>
      <c r="T7" s="60">
        <v>8.2100000000000009</v>
      </c>
      <c r="U7" s="61">
        <v>8.5500000000000007</v>
      </c>
      <c r="V7" s="58" t="s">
        <v>71</v>
      </c>
      <c r="W7" s="62">
        <v>73</v>
      </c>
      <c r="X7" s="62">
        <v>39</v>
      </c>
      <c r="Y7" s="62">
        <v>24</v>
      </c>
      <c r="Z7" s="43">
        <v>10</v>
      </c>
      <c r="AA7" s="44">
        <v>6</v>
      </c>
      <c r="AB7" s="63">
        <f t="shared" si="0"/>
        <v>6.8328E-2</v>
      </c>
      <c r="AC7" s="64">
        <v>67</v>
      </c>
      <c r="AD7" s="65">
        <f t="shared" si="2"/>
        <v>5883.3860203723216</v>
      </c>
      <c r="AE7" s="58">
        <v>5400</v>
      </c>
      <c r="AF7" s="66">
        <f t="shared" si="3"/>
        <v>0.91783880597014933</v>
      </c>
      <c r="AG7" s="67" t="s">
        <v>72</v>
      </c>
      <c r="AH7" s="68">
        <v>0.188</v>
      </c>
      <c r="AI7" s="66">
        <f t="shared" si="1"/>
        <v>1.6074000000000002</v>
      </c>
      <c r="AJ7" s="66">
        <f t="shared" si="16"/>
        <v>11.07523880597015</v>
      </c>
      <c r="AK7" s="51">
        <v>1.38</v>
      </c>
      <c r="AL7" s="66">
        <f t="shared" si="4"/>
        <v>15.283829552238805</v>
      </c>
      <c r="AM7" s="69">
        <v>5.5E-2</v>
      </c>
      <c r="AN7" s="66">
        <f t="shared" si="5"/>
        <v>1.2787500000000001</v>
      </c>
      <c r="AO7" s="69">
        <v>0</v>
      </c>
      <c r="AP7" s="66">
        <f t="shared" si="6"/>
        <v>0</v>
      </c>
      <c r="AQ7" s="69">
        <v>0</v>
      </c>
      <c r="AR7" s="66">
        <f t="shared" si="7"/>
        <v>0</v>
      </c>
      <c r="AS7" s="69">
        <v>0.08</v>
      </c>
      <c r="AT7" s="66">
        <f t="shared" si="8"/>
        <v>1.86</v>
      </c>
      <c r="AU7" s="53" t="s">
        <v>73</v>
      </c>
      <c r="AV7" s="69">
        <v>0</v>
      </c>
      <c r="AW7" s="66">
        <f t="shared" si="9"/>
        <v>0</v>
      </c>
      <c r="AX7" s="66">
        <f t="shared" si="10"/>
        <v>3.1387499999999999</v>
      </c>
      <c r="AY7" s="66">
        <f t="shared" si="11"/>
        <v>18.422579552238805</v>
      </c>
      <c r="AZ7" s="70">
        <f t="shared" si="12"/>
        <v>0.20763098700048152</v>
      </c>
      <c r="BA7" s="71">
        <v>23.25</v>
      </c>
      <c r="BB7" s="71">
        <v>0</v>
      </c>
      <c r="BC7" s="70" t="str">
        <f t="shared" si="13"/>
        <v/>
      </c>
      <c r="BD7" s="72">
        <v>204</v>
      </c>
      <c r="BE7" s="73">
        <f t="shared" si="14"/>
        <v>3758.2062286567161</v>
      </c>
      <c r="BF7" s="73">
        <f t="shared" si="15"/>
        <v>4743</v>
      </c>
    </row>
    <row r="8" spans="1:58" s="3" customFormat="1" x14ac:dyDescent="0.25">
      <c r="A8" s="58"/>
      <c r="B8" s="59">
        <v>7</v>
      </c>
      <c r="C8" s="58"/>
      <c r="D8" s="58"/>
      <c r="E8" s="37" t="s">
        <v>78</v>
      </c>
      <c r="F8" s="37" t="s">
        <v>59</v>
      </c>
      <c r="G8" s="39" t="s">
        <v>60</v>
      </c>
      <c r="H8" s="39" t="s">
        <v>93</v>
      </c>
      <c r="I8" s="39" t="s">
        <v>94</v>
      </c>
      <c r="J8" s="39" t="s">
        <v>95</v>
      </c>
      <c r="K8" s="39" t="s">
        <v>96</v>
      </c>
      <c r="L8" s="40" t="s">
        <v>97</v>
      </c>
      <c r="M8" s="39" t="s">
        <v>83</v>
      </c>
      <c r="N8" s="39" t="s">
        <v>98</v>
      </c>
      <c r="O8" s="39" t="s">
        <v>85</v>
      </c>
      <c r="P8" s="39" t="s">
        <v>99</v>
      </c>
      <c r="Q8" s="39"/>
      <c r="R8" s="74"/>
      <c r="S8" s="35" t="s">
        <v>70</v>
      </c>
      <c r="T8" s="60">
        <v>7.87</v>
      </c>
      <c r="U8" s="61">
        <v>8.1999999999999993</v>
      </c>
      <c r="V8" s="58" t="s">
        <v>71</v>
      </c>
      <c r="W8" s="62">
        <v>73</v>
      </c>
      <c r="X8" s="62">
        <v>39</v>
      </c>
      <c r="Y8" s="62">
        <v>21</v>
      </c>
      <c r="Z8" s="43">
        <v>10</v>
      </c>
      <c r="AA8" s="44">
        <v>6</v>
      </c>
      <c r="AB8" s="63">
        <f t="shared" si="0"/>
        <v>5.9787E-2</v>
      </c>
      <c r="AC8" s="64">
        <v>67</v>
      </c>
      <c r="AD8" s="65">
        <f t="shared" si="2"/>
        <v>6723.8697375683678</v>
      </c>
      <c r="AE8" s="58">
        <v>5400</v>
      </c>
      <c r="AF8" s="66">
        <f t="shared" si="3"/>
        <v>0.80310895522388059</v>
      </c>
      <c r="AG8" s="67" t="s">
        <v>72</v>
      </c>
      <c r="AH8" s="68">
        <v>0.188</v>
      </c>
      <c r="AI8" s="66">
        <f t="shared" si="1"/>
        <v>1.5415999999999999</v>
      </c>
      <c r="AJ8" s="66">
        <f t="shared" si="16"/>
        <v>10.544708955223879</v>
      </c>
      <c r="AK8" s="51">
        <v>1.38</v>
      </c>
      <c r="AL8" s="66">
        <f t="shared" si="4"/>
        <v>14.551698358208951</v>
      </c>
      <c r="AM8" s="69">
        <v>5.5E-2</v>
      </c>
      <c r="AN8" s="66">
        <f t="shared" si="5"/>
        <v>1.16875</v>
      </c>
      <c r="AO8" s="69">
        <v>0</v>
      </c>
      <c r="AP8" s="66">
        <f t="shared" si="6"/>
        <v>0</v>
      </c>
      <c r="AQ8" s="69">
        <v>0</v>
      </c>
      <c r="AR8" s="66">
        <f t="shared" si="7"/>
        <v>0</v>
      </c>
      <c r="AS8" s="69">
        <v>0.08</v>
      </c>
      <c r="AT8" s="66">
        <f t="shared" si="8"/>
        <v>1.7</v>
      </c>
      <c r="AU8" s="53" t="s">
        <v>87</v>
      </c>
      <c r="AV8" s="69">
        <v>0</v>
      </c>
      <c r="AW8" s="66">
        <f t="shared" si="9"/>
        <v>0</v>
      </c>
      <c r="AX8" s="66">
        <f t="shared" si="10"/>
        <v>2.8687499999999999</v>
      </c>
      <c r="AY8" s="66">
        <f t="shared" si="11"/>
        <v>17.420448358208951</v>
      </c>
      <c r="AZ8" s="70">
        <f t="shared" si="12"/>
        <v>0.18021419490781407</v>
      </c>
      <c r="BA8" s="71">
        <v>21.25</v>
      </c>
      <c r="BB8" s="71">
        <v>0</v>
      </c>
      <c r="BC8" s="70" t="str">
        <f t="shared" si="13"/>
        <v/>
      </c>
      <c r="BD8" s="72">
        <v>300</v>
      </c>
      <c r="BE8" s="73">
        <f t="shared" si="14"/>
        <v>5226.1345074626852</v>
      </c>
      <c r="BF8" s="73">
        <f t="shared" si="15"/>
        <v>6375</v>
      </c>
    </row>
    <row r="9" spans="1:58" s="3" customFormat="1" x14ac:dyDescent="0.25">
      <c r="A9" s="58"/>
      <c r="B9" s="59">
        <v>8</v>
      </c>
      <c r="C9" s="58"/>
      <c r="D9" s="58"/>
      <c r="E9" s="37" t="s">
        <v>78</v>
      </c>
      <c r="F9" s="37" t="s">
        <v>59</v>
      </c>
      <c r="G9" s="39" t="s">
        <v>60</v>
      </c>
      <c r="H9" s="39" t="s">
        <v>93</v>
      </c>
      <c r="I9" s="39" t="s">
        <v>100</v>
      </c>
      <c r="J9" s="39" t="s">
        <v>101</v>
      </c>
      <c r="K9" s="39" t="s">
        <v>102</v>
      </c>
      <c r="L9" s="40" t="s">
        <v>97</v>
      </c>
      <c r="M9" s="39" t="s">
        <v>83</v>
      </c>
      <c r="N9" s="39" t="s">
        <v>103</v>
      </c>
      <c r="O9" s="39" t="s">
        <v>85</v>
      </c>
      <c r="P9" s="39" t="s">
        <v>104</v>
      </c>
      <c r="Q9" s="39"/>
      <c r="R9" s="74"/>
      <c r="S9" s="35" t="s">
        <v>70</v>
      </c>
      <c r="T9" s="60">
        <v>8.64</v>
      </c>
      <c r="U9" s="61">
        <v>9</v>
      </c>
      <c r="V9" s="58" t="s">
        <v>71</v>
      </c>
      <c r="W9" s="62">
        <v>73</v>
      </c>
      <c r="X9" s="62">
        <v>39</v>
      </c>
      <c r="Y9" s="62">
        <v>24</v>
      </c>
      <c r="Z9" s="43">
        <v>10</v>
      </c>
      <c r="AA9" s="44">
        <v>6</v>
      </c>
      <c r="AB9" s="63">
        <f t="shared" si="0"/>
        <v>6.8328E-2</v>
      </c>
      <c r="AC9" s="64">
        <v>67</v>
      </c>
      <c r="AD9" s="65">
        <f t="shared" si="2"/>
        <v>5883.3860203723216</v>
      </c>
      <c r="AE9" s="58">
        <v>5400</v>
      </c>
      <c r="AF9" s="66">
        <f t="shared" si="3"/>
        <v>0.91783880597014933</v>
      </c>
      <c r="AG9" s="67" t="s">
        <v>72</v>
      </c>
      <c r="AH9" s="68">
        <v>0.188</v>
      </c>
      <c r="AI9" s="66">
        <f t="shared" si="1"/>
        <v>1.6919999999999999</v>
      </c>
      <c r="AJ9" s="66">
        <f t="shared" si="16"/>
        <v>11.609838805970149</v>
      </c>
      <c r="AK9" s="51">
        <v>1.38</v>
      </c>
      <c r="AL9" s="66">
        <f t="shared" si="4"/>
        <v>16.021577552238803</v>
      </c>
      <c r="AM9" s="69">
        <v>5.5E-2</v>
      </c>
      <c r="AN9" s="66">
        <f t="shared" si="5"/>
        <v>1.32</v>
      </c>
      <c r="AO9" s="69">
        <v>0</v>
      </c>
      <c r="AP9" s="66">
        <f t="shared" si="6"/>
        <v>0</v>
      </c>
      <c r="AQ9" s="69">
        <v>0</v>
      </c>
      <c r="AR9" s="66">
        <f t="shared" si="7"/>
        <v>0</v>
      </c>
      <c r="AS9" s="69">
        <v>0.08</v>
      </c>
      <c r="AT9" s="66">
        <f t="shared" si="8"/>
        <v>1.92</v>
      </c>
      <c r="AU9" s="53" t="s">
        <v>73</v>
      </c>
      <c r="AV9" s="69">
        <v>0</v>
      </c>
      <c r="AW9" s="66">
        <f t="shared" si="9"/>
        <v>0</v>
      </c>
      <c r="AX9" s="66">
        <f t="shared" si="10"/>
        <v>3.24</v>
      </c>
      <c r="AY9" s="66">
        <f t="shared" si="11"/>
        <v>19.261577552238805</v>
      </c>
      <c r="AZ9" s="70">
        <f t="shared" si="12"/>
        <v>0.19743426865671646</v>
      </c>
      <c r="BA9" s="71">
        <v>24</v>
      </c>
      <c r="BB9" s="71">
        <v>0</v>
      </c>
      <c r="BC9" s="70" t="str">
        <f t="shared" si="13"/>
        <v/>
      </c>
      <c r="BD9" s="72">
        <v>204</v>
      </c>
      <c r="BE9" s="73">
        <f t="shared" si="14"/>
        <v>3929.3618206567162</v>
      </c>
      <c r="BF9" s="73">
        <f t="shared" si="15"/>
        <v>4896</v>
      </c>
    </row>
    <row r="10" spans="1:58" x14ac:dyDescent="0.25">
      <c r="A10" s="35"/>
      <c r="B10" s="36">
        <v>9</v>
      </c>
      <c r="C10" s="35"/>
      <c r="D10" s="35"/>
      <c r="E10" s="37" t="s">
        <v>105</v>
      </c>
      <c r="F10" s="37" t="s">
        <v>106</v>
      </c>
      <c r="G10" s="38" t="s">
        <v>60</v>
      </c>
      <c r="H10" s="38" t="s">
        <v>107</v>
      </c>
      <c r="I10" s="39" t="s">
        <v>100</v>
      </c>
      <c r="J10" s="39" t="s">
        <v>108</v>
      </c>
      <c r="K10" s="39" t="s">
        <v>109</v>
      </c>
      <c r="L10" s="40" t="s">
        <v>110</v>
      </c>
      <c r="M10" s="38" t="s">
        <v>66</v>
      </c>
      <c r="N10" s="38" t="s">
        <v>111</v>
      </c>
      <c r="O10" s="37" t="s">
        <v>112</v>
      </c>
      <c r="P10" s="75" t="s">
        <v>113</v>
      </c>
      <c r="Q10" s="38"/>
      <c r="R10" s="76"/>
      <c r="S10" s="35" t="s">
        <v>70</v>
      </c>
      <c r="T10" s="41">
        <v>5.23</v>
      </c>
      <c r="U10" s="42">
        <v>5.45</v>
      </c>
      <c r="V10" s="35" t="s">
        <v>71</v>
      </c>
      <c r="W10" s="43">
        <v>73</v>
      </c>
      <c r="X10" s="43">
        <v>39</v>
      </c>
      <c r="Y10" s="43">
        <v>17</v>
      </c>
      <c r="Z10" s="43">
        <v>10</v>
      </c>
      <c r="AA10" s="44">
        <v>6</v>
      </c>
      <c r="AB10" s="45">
        <f t="shared" si="0"/>
        <v>4.8398999999999998E-2</v>
      </c>
      <c r="AC10" s="46">
        <v>67</v>
      </c>
      <c r="AD10" s="47">
        <f t="shared" si="2"/>
        <v>8305.9567346432777</v>
      </c>
      <c r="AE10" s="35">
        <v>5400</v>
      </c>
      <c r="AF10" s="48">
        <f t="shared" si="3"/>
        <v>0.65013582089552235</v>
      </c>
      <c r="AG10" s="49" t="s">
        <v>72</v>
      </c>
      <c r="AH10" s="50">
        <v>0.188</v>
      </c>
      <c r="AI10" s="48">
        <f t="shared" si="1"/>
        <v>1.0246</v>
      </c>
      <c r="AJ10" s="48">
        <f t="shared" si="16"/>
        <v>7.1247358208955216</v>
      </c>
      <c r="AK10" s="51">
        <v>1.38</v>
      </c>
      <c r="AL10" s="48">
        <f t="shared" si="4"/>
        <v>9.8321354328358197</v>
      </c>
      <c r="AM10" s="52">
        <v>5.5E-2</v>
      </c>
      <c r="AN10" s="48">
        <f t="shared" si="5"/>
        <v>0.78375000000000006</v>
      </c>
      <c r="AO10" s="52">
        <v>0</v>
      </c>
      <c r="AP10" s="48">
        <f t="shared" si="6"/>
        <v>0</v>
      </c>
      <c r="AQ10" s="52">
        <v>0</v>
      </c>
      <c r="AR10" s="48">
        <f t="shared" si="7"/>
        <v>0</v>
      </c>
      <c r="AS10" s="52">
        <v>0.08</v>
      </c>
      <c r="AT10" s="48">
        <f t="shared" si="8"/>
        <v>1.1400000000000001</v>
      </c>
      <c r="AU10" s="53" t="s">
        <v>73</v>
      </c>
      <c r="AV10" s="52">
        <v>0</v>
      </c>
      <c r="AW10" s="48">
        <f t="shared" si="9"/>
        <v>0</v>
      </c>
      <c r="AX10" s="48">
        <f t="shared" si="10"/>
        <v>1.9237500000000001</v>
      </c>
      <c r="AY10" s="48">
        <f t="shared" si="11"/>
        <v>11.75588543283582</v>
      </c>
      <c r="AZ10" s="54">
        <f t="shared" si="12"/>
        <v>0.17502558366064422</v>
      </c>
      <c r="BA10" s="55">
        <v>14.25</v>
      </c>
      <c r="BB10" s="55">
        <v>0</v>
      </c>
      <c r="BC10" s="54" t="str">
        <f t="shared" si="13"/>
        <v/>
      </c>
      <c r="BD10" s="56">
        <v>300</v>
      </c>
      <c r="BE10" s="57">
        <f t="shared" si="14"/>
        <v>3526.7656298507459</v>
      </c>
      <c r="BF10" s="57">
        <f t="shared" si="15"/>
        <v>4275</v>
      </c>
    </row>
    <row r="11" spans="1:58" x14ac:dyDescent="0.25">
      <c r="A11" s="35"/>
      <c r="B11" s="36">
        <v>10</v>
      </c>
      <c r="C11" s="35"/>
      <c r="D11" s="35"/>
      <c r="E11" s="37" t="s">
        <v>105</v>
      </c>
      <c r="F11" s="37" t="s">
        <v>106</v>
      </c>
      <c r="G11" s="38" t="s">
        <v>60</v>
      </c>
      <c r="H11" s="38" t="s">
        <v>107</v>
      </c>
      <c r="I11" s="39" t="s">
        <v>100</v>
      </c>
      <c r="J11" s="39" t="s">
        <v>114</v>
      </c>
      <c r="K11" s="38" t="s">
        <v>115</v>
      </c>
      <c r="L11" s="40" t="s">
        <v>110</v>
      </c>
      <c r="M11" s="38" t="s">
        <v>66</v>
      </c>
      <c r="N11" s="38" t="s">
        <v>116</v>
      </c>
      <c r="O11" s="37" t="s">
        <v>112</v>
      </c>
      <c r="P11" s="75" t="s">
        <v>117</v>
      </c>
      <c r="Q11" s="38"/>
      <c r="R11" s="38"/>
      <c r="S11" s="35" t="s">
        <v>70</v>
      </c>
      <c r="T11" s="41">
        <v>5.71</v>
      </c>
      <c r="U11" s="42">
        <v>5.95</v>
      </c>
      <c r="V11" s="35" t="s">
        <v>71</v>
      </c>
      <c r="W11" s="43">
        <v>73</v>
      </c>
      <c r="X11" s="43">
        <v>39</v>
      </c>
      <c r="Y11" s="43">
        <v>21</v>
      </c>
      <c r="Z11" s="43">
        <v>10</v>
      </c>
      <c r="AA11" s="44">
        <v>6</v>
      </c>
      <c r="AB11" s="45">
        <f t="shared" si="0"/>
        <v>5.9787E-2</v>
      </c>
      <c r="AC11" s="46">
        <v>67</v>
      </c>
      <c r="AD11" s="47">
        <f t="shared" si="2"/>
        <v>6723.8697375683678</v>
      </c>
      <c r="AE11" s="35">
        <v>5400</v>
      </c>
      <c r="AF11" s="48">
        <f t="shared" si="3"/>
        <v>0.80310895522388059</v>
      </c>
      <c r="AG11" s="49" t="s">
        <v>72</v>
      </c>
      <c r="AH11" s="50">
        <v>0.188</v>
      </c>
      <c r="AI11" s="48">
        <f t="shared" si="1"/>
        <v>1.1186</v>
      </c>
      <c r="AJ11" s="48">
        <f t="shared" si="16"/>
        <v>7.8717089552238804</v>
      </c>
      <c r="AK11" s="51">
        <v>1.38</v>
      </c>
      <c r="AL11" s="48">
        <f t="shared" si="4"/>
        <v>10.862958358208955</v>
      </c>
      <c r="AM11" s="52">
        <v>5.5E-2</v>
      </c>
      <c r="AN11" s="48">
        <f t="shared" si="5"/>
        <v>0.86624999999999996</v>
      </c>
      <c r="AO11" s="52">
        <v>0</v>
      </c>
      <c r="AP11" s="48">
        <f t="shared" si="6"/>
        <v>0</v>
      </c>
      <c r="AQ11" s="52">
        <v>0</v>
      </c>
      <c r="AR11" s="48">
        <f t="shared" si="7"/>
        <v>0</v>
      </c>
      <c r="AS11" s="52">
        <v>0.08</v>
      </c>
      <c r="AT11" s="48">
        <f t="shared" si="8"/>
        <v>1.26</v>
      </c>
      <c r="AU11" s="53" t="s">
        <v>73</v>
      </c>
      <c r="AV11" s="52">
        <v>0</v>
      </c>
      <c r="AW11" s="48">
        <f t="shared" si="9"/>
        <v>0</v>
      </c>
      <c r="AX11" s="48">
        <f t="shared" si="10"/>
        <v>2.1262499999999998</v>
      </c>
      <c r="AY11" s="48">
        <f t="shared" si="11"/>
        <v>12.989208358208955</v>
      </c>
      <c r="AZ11" s="54">
        <f t="shared" si="12"/>
        <v>0.17528835820895522</v>
      </c>
      <c r="BA11" s="55">
        <v>15.75</v>
      </c>
      <c r="BB11" s="55">
        <v>0</v>
      </c>
      <c r="BC11" s="54" t="str">
        <f t="shared" si="13"/>
        <v/>
      </c>
      <c r="BD11" s="56">
        <v>204</v>
      </c>
      <c r="BE11" s="57">
        <f t="shared" si="14"/>
        <v>2649.798505074627</v>
      </c>
      <c r="BF11" s="57">
        <f t="shared" si="15"/>
        <v>3213</v>
      </c>
    </row>
    <row r="12" spans="1:58" x14ac:dyDescent="0.25">
      <c r="A12" s="35"/>
      <c r="B12" s="36">
        <v>11</v>
      </c>
      <c r="C12" s="35"/>
      <c r="D12" s="35"/>
      <c r="E12" s="37" t="s">
        <v>105</v>
      </c>
      <c r="F12" s="37" t="s">
        <v>106</v>
      </c>
      <c r="G12" s="38" t="s">
        <v>60</v>
      </c>
      <c r="H12" s="38" t="s">
        <v>118</v>
      </c>
      <c r="I12" s="39" t="s">
        <v>100</v>
      </c>
      <c r="J12" s="39" t="s">
        <v>119</v>
      </c>
      <c r="K12" s="38" t="s">
        <v>115</v>
      </c>
      <c r="L12" s="40" t="s">
        <v>110</v>
      </c>
      <c r="M12" s="38" t="s">
        <v>66</v>
      </c>
      <c r="N12" s="38" t="s">
        <v>111</v>
      </c>
      <c r="O12" s="39" t="s">
        <v>120</v>
      </c>
      <c r="P12" s="75" t="s">
        <v>121</v>
      </c>
      <c r="Q12" s="38"/>
      <c r="R12" s="35"/>
      <c r="S12" s="35" t="s">
        <v>70</v>
      </c>
      <c r="T12" s="41">
        <v>5.23</v>
      </c>
      <c r="U12" s="42">
        <v>5.45</v>
      </c>
      <c r="V12" s="35" t="s">
        <v>71</v>
      </c>
      <c r="W12" s="43">
        <v>73</v>
      </c>
      <c r="X12" s="43">
        <v>39</v>
      </c>
      <c r="Y12" s="43">
        <v>17</v>
      </c>
      <c r="Z12" s="43">
        <v>10</v>
      </c>
      <c r="AA12" s="44">
        <v>6</v>
      </c>
      <c r="AB12" s="45">
        <f t="shared" si="0"/>
        <v>4.8398999999999998E-2</v>
      </c>
      <c r="AC12" s="46">
        <v>67</v>
      </c>
      <c r="AD12" s="47">
        <f t="shared" si="2"/>
        <v>8305.9567346432777</v>
      </c>
      <c r="AE12" s="35">
        <v>5400</v>
      </c>
      <c r="AF12" s="48">
        <f t="shared" si="3"/>
        <v>0.65013582089552235</v>
      </c>
      <c r="AG12" s="49" t="s">
        <v>72</v>
      </c>
      <c r="AH12" s="50">
        <v>0.188</v>
      </c>
      <c r="AI12" s="48">
        <f t="shared" si="1"/>
        <v>1.0246</v>
      </c>
      <c r="AJ12" s="48">
        <f t="shared" si="16"/>
        <v>7.1247358208955216</v>
      </c>
      <c r="AK12" s="51">
        <v>1.38</v>
      </c>
      <c r="AL12" s="48">
        <f t="shared" si="4"/>
        <v>9.8321354328358197</v>
      </c>
      <c r="AM12" s="52">
        <v>5.5E-2</v>
      </c>
      <c r="AN12" s="48">
        <f t="shared" si="5"/>
        <v>0.78375000000000006</v>
      </c>
      <c r="AO12" s="52">
        <v>0</v>
      </c>
      <c r="AP12" s="48">
        <f t="shared" si="6"/>
        <v>0</v>
      </c>
      <c r="AQ12" s="52">
        <v>0</v>
      </c>
      <c r="AR12" s="48">
        <f t="shared" si="7"/>
        <v>0</v>
      </c>
      <c r="AS12" s="52">
        <v>0.08</v>
      </c>
      <c r="AT12" s="48">
        <f t="shared" si="8"/>
        <v>1.1400000000000001</v>
      </c>
      <c r="AU12" s="53" t="s">
        <v>87</v>
      </c>
      <c r="AV12" s="52">
        <v>0</v>
      </c>
      <c r="AW12" s="48">
        <f t="shared" si="9"/>
        <v>0</v>
      </c>
      <c r="AX12" s="48">
        <f t="shared" si="10"/>
        <v>1.9237500000000001</v>
      </c>
      <c r="AY12" s="48">
        <f t="shared" si="11"/>
        <v>11.75588543283582</v>
      </c>
      <c r="AZ12" s="54">
        <f t="shared" si="12"/>
        <v>0.17502558366064422</v>
      </c>
      <c r="BA12" s="55">
        <v>14.25</v>
      </c>
      <c r="BB12" s="55">
        <v>0</v>
      </c>
      <c r="BC12" s="54" t="str">
        <f t="shared" si="13"/>
        <v/>
      </c>
      <c r="BD12" s="56">
        <v>300</v>
      </c>
      <c r="BE12" s="57">
        <f t="shared" si="14"/>
        <v>3526.7656298507459</v>
      </c>
      <c r="BF12" s="57">
        <f t="shared" si="15"/>
        <v>4275</v>
      </c>
    </row>
    <row r="13" spans="1:58" x14ac:dyDescent="0.25">
      <c r="A13" s="35"/>
      <c r="B13" s="36">
        <v>12</v>
      </c>
      <c r="C13" s="35"/>
      <c r="D13" s="35"/>
      <c r="E13" s="37" t="s">
        <v>105</v>
      </c>
      <c r="F13" s="37" t="s">
        <v>106</v>
      </c>
      <c r="G13" s="38" t="s">
        <v>60</v>
      </c>
      <c r="H13" s="35" t="s">
        <v>118</v>
      </c>
      <c r="I13" s="39" t="s">
        <v>94</v>
      </c>
      <c r="J13" s="39" t="s">
        <v>119</v>
      </c>
      <c r="K13" s="38" t="s">
        <v>115</v>
      </c>
      <c r="L13" s="40" t="s">
        <v>110</v>
      </c>
      <c r="M13" s="38" t="s">
        <v>66</v>
      </c>
      <c r="N13" s="38" t="s">
        <v>116</v>
      </c>
      <c r="O13" s="58" t="s">
        <v>120</v>
      </c>
      <c r="P13" s="75" t="s">
        <v>122</v>
      </c>
      <c r="Q13" s="38"/>
      <c r="R13" s="35"/>
      <c r="S13" s="35" t="s">
        <v>70</v>
      </c>
      <c r="T13" s="41">
        <v>5.71</v>
      </c>
      <c r="U13" s="42">
        <v>5.95</v>
      </c>
      <c r="V13" s="35" t="s">
        <v>71</v>
      </c>
      <c r="W13" s="43">
        <v>73</v>
      </c>
      <c r="X13" s="43">
        <v>39</v>
      </c>
      <c r="Y13" s="43">
        <v>21</v>
      </c>
      <c r="Z13" s="43">
        <v>10</v>
      </c>
      <c r="AA13" s="44">
        <v>6</v>
      </c>
      <c r="AB13" s="45">
        <f t="shared" si="0"/>
        <v>5.9787E-2</v>
      </c>
      <c r="AC13" s="46">
        <v>67</v>
      </c>
      <c r="AD13" s="47">
        <f t="shared" si="2"/>
        <v>6723.8697375683678</v>
      </c>
      <c r="AE13" s="35">
        <v>5400</v>
      </c>
      <c r="AF13" s="48">
        <f t="shared" si="3"/>
        <v>0.80310895522388059</v>
      </c>
      <c r="AG13" s="49" t="s">
        <v>72</v>
      </c>
      <c r="AH13" s="50">
        <v>0.188</v>
      </c>
      <c r="AI13" s="48">
        <f t="shared" si="1"/>
        <v>1.1186</v>
      </c>
      <c r="AJ13" s="48">
        <f t="shared" si="16"/>
        <v>7.8717089552238804</v>
      </c>
      <c r="AK13" s="51">
        <v>1.38</v>
      </c>
      <c r="AL13" s="48">
        <f t="shared" si="4"/>
        <v>10.862958358208955</v>
      </c>
      <c r="AM13" s="52">
        <v>5.5E-2</v>
      </c>
      <c r="AN13" s="48">
        <f t="shared" si="5"/>
        <v>0.86624999999999996</v>
      </c>
      <c r="AO13" s="52">
        <v>0</v>
      </c>
      <c r="AP13" s="48">
        <f t="shared" si="6"/>
        <v>0</v>
      </c>
      <c r="AQ13" s="52">
        <v>0</v>
      </c>
      <c r="AR13" s="48">
        <f t="shared" si="7"/>
        <v>0</v>
      </c>
      <c r="AS13" s="52">
        <v>0.08</v>
      </c>
      <c r="AT13" s="48">
        <f t="shared" si="8"/>
        <v>1.26</v>
      </c>
      <c r="AU13" s="53" t="s">
        <v>87</v>
      </c>
      <c r="AV13" s="52">
        <v>0</v>
      </c>
      <c r="AW13" s="48">
        <f t="shared" si="9"/>
        <v>0</v>
      </c>
      <c r="AX13" s="48">
        <f t="shared" si="10"/>
        <v>2.1262499999999998</v>
      </c>
      <c r="AY13" s="48">
        <f t="shared" si="11"/>
        <v>12.989208358208955</v>
      </c>
      <c r="AZ13" s="54">
        <f t="shared" si="12"/>
        <v>0.17528835820895522</v>
      </c>
      <c r="BA13" s="55">
        <v>15.75</v>
      </c>
      <c r="BB13" s="55">
        <v>0</v>
      </c>
      <c r="BC13" s="54" t="str">
        <f t="shared" si="13"/>
        <v/>
      </c>
      <c r="BD13" s="56">
        <v>204</v>
      </c>
      <c r="BE13" s="57">
        <f t="shared" si="14"/>
        <v>2649.798505074627</v>
      </c>
      <c r="BF13" s="57">
        <f t="shared" si="15"/>
        <v>3213</v>
      </c>
    </row>
  </sheetData>
  <sheetProtection insertRows="0" deleteRows="0" sort="0"/>
  <protectedRanges>
    <protectedRange sqref="BA1 M14:AB216 M2:O13 Q2:AB13 AD2:BF216 B2:K216" name="Range1"/>
    <protectedRange sqref="AC2:AC216" name="Range1_1"/>
    <protectedRange sqref="L2:L228" name="Range1_1_1"/>
    <protectedRange sqref="P2:P9" name="Range1_3"/>
    <protectedRange sqref="P10:P13" name="Range1_6_1_1_2_1_1_1_1_2_3_2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G2:G13</xm:sqref>
        </x14:dataValidation>
        <x14:dataValidation type="list" allowBlank="1" showInputMessage="1" showErrorMessage="1">
          <x14:formula1>
            <xm:f>[1]ValueSelect!#REF!</xm:f>
          </x14:formula1>
          <xm:sqref>A2:A13</xm:sqref>
        </x14:dataValidation>
        <x14:dataValidation type="list" allowBlank="1" showInputMessage="1" showErrorMessage="1">
          <x14:formula1>
            <xm:f>[1]ValueSelect!#REF!</xm:f>
          </x14:formula1>
          <xm:sqref>F2:F13</xm:sqref>
        </x14:dataValidation>
        <x14:dataValidation type="list" allowBlank="1" showInputMessage="1" showErrorMessage="1">
          <x14:formula1>
            <xm:f>[1]Data!#REF!</xm:f>
          </x14:formula1>
          <xm:sqref>V2:V13</xm:sqref>
        </x14:dataValidation>
        <x14:dataValidation type="list" allowBlank="1" showInputMessage="1" showErrorMessage="1">
          <x14:formula1>
            <xm:f>[1]Data!#REF!</xm:f>
          </x14:formula1>
          <xm:sqref>S2:S13</xm:sqref>
        </x14:dataValidation>
        <x14:dataValidation type="list" allowBlank="1" showInputMessage="1" showErrorMessage="1">
          <x14:formula1>
            <xm:f>[1]Data!#REF!</xm:f>
          </x14:formula1>
          <xm:sqref>M2:M13</xm:sqref>
        </x14:dataValidation>
        <x14:dataValidation type="list" allowBlank="1" showInputMessage="1" showErrorMessage="1">
          <x14:formula1>
            <xm:f>[1]ValueSelect!#REF!</xm:f>
          </x14:formula1>
          <xm:sqref>E2:E13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2026-01-26T07:27:25Z</dcterms:created>
  <dcterms:modified xsi:type="dcterms:W3CDTF">2026-01-26T07:27:50Z</dcterms:modified>
</cp:coreProperties>
</file>