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dim_weight_divisor">[2]Calculator!$D$16</definedName>
    <definedName name="foam">[1]Sheet1!$EC$2:$EC$3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M">[1]Sheet1!$EA$2:$EA$3</definedName>
    <definedName name="outbound_weight">[2]Calculator!$D$20</definedName>
    <definedName name="PACK">[1]Sheet1!$EE$2:$EE$3</definedName>
    <definedName name="PORT_IFF">#N/A</definedName>
    <definedName name="sale_price">[2]Calculator!$C$4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5" l="1"/>
  <c r="BO3" i="5"/>
  <c r="BK3" i="5"/>
  <c r="BE3" i="5"/>
  <c r="AW3" i="5"/>
  <c r="AQ3" i="5"/>
  <c r="AT3" i="5" s="1"/>
  <c r="AP3" i="5"/>
  <c r="AO3" i="5"/>
  <c r="AE3" i="5"/>
  <c r="AG3" i="5" s="1"/>
  <c r="AC3" i="5"/>
  <c r="BO2" i="5"/>
  <c r="BK2" i="5"/>
  <c r="BE2" i="5"/>
  <c r="BB2" i="5"/>
  <c r="AT2" i="5"/>
  <c r="AU2" i="5" s="1"/>
  <c r="BI2" i="5" s="1"/>
  <c r="AQ2" i="5"/>
  <c r="AP2" i="5"/>
  <c r="AO2" i="5"/>
  <c r="AC2" i="5"/>
  <c r="AE2" i="5" s="1"/>
  <c r="AG2" i="5" s="1"/>
  <c r="T2" i="5"/>
  <c r="AU3" i="5" l="1"/>
  <c r="BI3" i="5" s="1"/>
  <c r="AW2" i="5"/>
  <c r="BC2" i="5" s="1"/>
  <c r="BM2" i="5"/>
  <c r="AJ3" i="5"/>
  <c r="AK3" i="5" s="1"/>
  <c r="AY3" i="5"/>
  <c r="BF3" i="5"/>
  <c r="BM3" i="5"/>
  <c r="AJ2" i="5"/>
  <c r="AK2" i="5" s="1"/>
  <c r="BR2" i="5" s="1"/>
  <c r="AY2" i="5"/>
  <c r="BF2" i="5"/>
  <c r="BB3" i="5"/>
  <c r="BC3" i="5" l="1"/>
  <c r="BR3" i="5"/>
  <c r="BP2" i="5"/>
  <c r="BQ2" i="5" s="1"/>
  <c r="BW2" i="5" s="1"/>
  <c r="BG3" i="5"/>
  <c r="BP3" i="5" s="1"/>
  <c r="BT2" i="5" l="1"/>
  <c r="BS2" i="5" s="1"/>
  <c r="BX2" i="5"/>
  <c r="BT3" i="5"/>
  <c r="BS3" i="5" s="1"/>
  <c r="BQ3" i="5"/>
  <c r="BX3" i="5" l="1"/>
  <c r="BW3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<sst xmlns="http://schemas.openxmlformats.org/spreadsheetml/2006/main" count="102" uniqueCount="92">
  <si>
    <t>DOC Mini Floor Cushions for Classroom</t>
  </si>
  <si>
    <t>Brand</t>
  </si>
  <si>
    <t xml:space="preserve">Degrees of Comfort 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</si>
  <si>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</si>
  <si>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</si>
  <si>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</si>
  <si>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</si>
  <si>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</si>
  <si>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</si>
  <si>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</si>
  <si>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</si>
  <si>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</si>
  <si>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</si>
  <si>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</si>
  <si>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</si>
  <si>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</si>
  <si>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</si>
  <si>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</si>
  <si>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</si>
  <si>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</si>
  <si>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</si>
  <si>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</si>
  <si>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</si>
  <si>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</si>
  <si>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</si>
  <si>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</si>
  <si>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</si>
  <si>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</si>
  <si>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</si>
  <si>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</si>
  <si>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</si>
  <si>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</si>
  <si>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</si>
  <si>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</si>
  <si>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</si>
  <si>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</si>
  <si>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</si>
  <si>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</si>
  <si>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</si>
  <si>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</si>
  <si>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</si>
  <si>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</si>
  <si>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</si>
  <si>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</si>
  <si>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</si>
  <si>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</si>
  <si>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</si>
  <si>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</si>
  <si>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</si>
  <si>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</si>
  <si>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</si>
  <si>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</si>
  <si>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</si>
  <si>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</si>
  <si>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</si>
  <si>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</si>
  <si>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</si>
  <si>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</si>
  <si>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</si>
  <si>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</si>
  <si>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</si>
  <si>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</si>
  <si>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</si>
  <si>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</si>
  <si>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</si>
  <si>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</si>
  <si>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</si>
  <si>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</si>
  <si>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</si>
  <si>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</si>
  <si>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</si>
  <si>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</si>
  <si>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</si>
  <si>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</si>
  <si>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</si>
  <si>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</si>
  <si>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</si>
  <si>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</si>
  <si>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</si>
  <si>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Mini Floor Cushions</t>
  </si>
  <si>
    <t>100% polyester</t>
  </si>
  <si>
    <r>
      <rPr>
        <sz val="11"/>
        <rFont val="Calibri"/>
        <family val="2"/>
      </rPr>
      <t>15*15*3.25"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6pcs</t>
    </r>
    <r>
      <rPr>
        <sz val="11"/>
        <rFont val="宋体"/>
        <family val="3"/>
        <charset val="134"/>
      </rPr>
      <t>）</t>
    </r>
  </si>
  <si>
    <t>Natural Wood</t>
  </si>
  <si>
    <t>Piece</t>
  </si>
  <si>
    <t>Compressed/Knocked Down</t>
  </si>
  <si>
    <t xml:space="preserve"> 9404.90.2030</t>
  </si>
  <si>
    <t>Default</t>
  </si>
  <si>
    <r>
      <rPr>
        <sz val="11"/>
        <rFont val="Calibri"/>
        <family val="2"/>
      </rPr>
      <t>15*15*3.25"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8pcs</t>
    </r>
    <r>
      <rPr>
        <sz val="11"/>
        <rFont val="宋体"/>
        <family val="3"/>
        <charset val="134"/>
      </rPr>
      <t>）</t>
    </r>
  </si>
  <si>
    <t>Cover fabric:100% polyester 180gsm digital printed mink.
Inner fabric:100% polyester 50gsm taffeta,solid
Inner:25D regular faom;3# invisible zipper
Packing:compress, Rolled up, Cylinder vinyl bag with insert</t>
    <phoneticPr fontId="12" type="noConversion"/>
  </si>
  <si>
    <t>Cover fabric:100% polyester 180gsm digital printed mink.
Inner fabric:100% polyester 50gsm taffeta,solid
Inner:25D regular faom;3# invisible zipper
Packing:compress, Rolled up, Cylinder vinyl bag with insert</t>
    <phoneticPr fontId="12" type="noConversion"/>
  </si>
  <si>
    <t>DOC31-1025</t>
    <phoneticPr fontId="13" type="noConversion"/>
  </si>
  <si>
    <t>DOC31-1026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</si>
</sst>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-409]dd/mmm/yy;@"/>
    <numFmt numFmtId="181" formatCode="[$€-2]\ #,##0.00_);[Red]\([$€-2]\ #,##0.00\)"/>
    <numFmt numFmtId="187" formatCode="&quot;$&quot;#,##0.00"/>
    <numFmt numFmtId="188" formatCode="0.0"/>
    <numFmt numFmtId="189" formatCode="0.000"/>
    <numFmt numFmtId="190" formatCode="&quot;$&quot;#,##0.0000"/>
    <numFmt numFmtId="191" formatCode="[$$-409]#,##0.00;\-[$$-409]#,##0.00"/>
    <numFmt numFmtId="192" formatCode="[$$-481]#,##0.00_);[Red]\([$$-481]#,##0.00\)"/>
    <numFmt numFmtId="193" formatCode="0.0%"/>
    <numFmt numFmtId="194" formatCode="&quot;$&quot;#,##0.00_);\(&quot;$&quot;#,##0.00\)"/>
    <numFmt numFmtId="195" formatCode="[$￥-804]#,##0.00;[Red][$￥-804]#,##0.00"/>
  </numFmts>
  <fonts count="14">
    <font>
      <sz val="11"/>
      <name val="Calibri"/>
      <charset val="134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3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/>
    <xf numFmtId="176" fontId="4" fillId="0" borderId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0" fontId="5" fillId="0" borderId="0"/>
    <xf numFmtId="0" fontId="5" fillId="0" borderId="0"/>
    <xf numFmtId="177" fontId="4" fillId="0" borderId="0"/>
    <xf numFmtId="0" fontId="3" fillId="0" borderId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>
      <alignment vertical="center"/>
    </xf>
    <xf numFmtId="0" fontId="3" fillId="0" borderId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4" fillId="0" borderId="0"/>
    <xf numFmtId="177" fontId="4" fillId="0" borderId="0"/>
    <xf numFmtId="177" fontId="4" fillId="0" borderId="0"/>
    <xf numFmtId="0" fontId="1" fillId="0" borderId="0"/>
  </cellStyleXfs>
  <cellXfs count="77">
    <xf numFmtId="0" fontId="0" fillId="0" borderId="0" xfId="0"/>
    <xf numFmtId="0" fontId="11" fillId="0" borderId="0" xfId="3" applyAlignment="1">
      <alignment vertical="center"/>
    </xf>
    <xf numFmtId="0" fontId="11" fillId="0" borderId="0" xfId="3" applyAlignment="1">
      <alignment horizontal="center" wrapText="1"/>
    </xf>
    <xf numFmtId="0" fontId="11" fillId="0" borderId="0" xfId="3" applyAlignment="1">
      <alignment wrapText="1"/>
    </xf>
    <xf numFmtId="187" fontId="11" fillId="0" borderId="0" xfId="3" applyNumberFormat="1" applyAlignment="1">
      <alignment wrapText="1"/>
    </xf>
    <xf numFmtId="1" fontId="11" fillId="0" borderId="0" xfId="3" applyNumberFormat="1" applyAlignment="1">
      <alignment wrapText="1"/>
    </xf>
    <xf numFmtId="188" fontId="11" fillId="0" borderId="0" xfId="3" applyNumberFormat="1" applyAlignment="1">
      <alignment wrapText="1"/>
    </xf>
    <xf numFmtId="4" fontId="11" fillId="0" borderId="0" xfId="3" applyNumberFormat="1" applyAlignment="1">
      <alignment wrapText="1"/>
    </xf>
    <xf numFmtId="2" fontId="11" fillId="0" borderId="0" xfId="3" applyNumberFormat="1" applyAlignment="1">
      <alignment wrapText="1"/>
    </xf>
    <xf numFmtId="10" fontId="11" fillId="0" borderId="0" xfId="3" applyNumberFormat="1" applyAlignment="1">
      <alignment wrapText="1"/>
    </xf>
    <xf numFmtId="189" fontId="11" fillId="0" borderId="0" xfId="3" applyNumberFormat="1" applyAlignment="1">
      <alignment wrapText="1"/>
    </xf>
    <xf numFmtId="190" fontId="11" fillId="0" borderId="0" xfId="3" applyNumberFormat="1" applyAlignment="1">
      <alignment wrapText="1"/>
    </xf>
    <xf numFmtId="0" fontId="7" fillId="0" borderId="2" xfId="3" applyFont="1" applyBorder="1" applyAlignment="1">
      <alignment horizontal="center" wrapText="1"/>
    </xf>
    <xf numFmtId="0" fontId="7" fillId="7" borderId="2" xfId="3" applyFont="1" applyFill="1" applyBorder="1" applyAlignment="1">
      <alignment horizontal="center" wrapText="1"/>
    </xf>
    <xf numFmtId="0" fontId="6" fillId="7" borderId="2" xfId="3" applyFont="1" applyFill="1" applyBorder="1" applyAlignment="1">
      <alignment horizontal="center" wrapText="1"/>
    </xf>
    <xf numFmtId="0" fontId="6" fillId="3" borderId="2" xfId="3" applyFont="1" applyFill="1" applyBorder="1" applyAlignment="1">
      <alignment horizontal="center" wrapText="1"/>
    </xf>
    <xf numFmtId="0" fontId="7" fillId="3" borderId="2" xfId="3" applyFont="1" applyFill="1" applyBorder="1" applyAlignment="1">
      <alignment horizontal="center" wrapText="1"/>
    </xf>
    <xf numFmtId="1" fontId="7" fillId="0" borderId="2" xfId="3" applyNumberFormat="1" applyFont="1" applyBorder="1" applyAlignment="1">
      <alignment horizontal="center" wrapText="1"/>
    </xf>
    <xf numFmtId="187" fontId="7" fillId="4" borderId="2" xfId="3" applyNumberFormat="1" applyFont="1" applyFill="1" applyBorder="1" applyAlignment="1">
      <alignment wrapText="1"/>
    </xf>
    <xf numFmtId="4" fontId="7" fillId="4" borderId="2" xfId="3" applyNumberFormat="1" applyFont="1" applyFill="1" applyBorder="1" applyAlignment="1">
      <alignment wrapText="1"/>
    </xf>
    <xf numFmtId="2" fontId="7" fillId="4" borderId="2" xfId="3" applyNumberFormat="1" applyFont="1" applyFill="1" applyBorder="1" applyAlignment="1">
      <alignment wrapText="1"/>
    </xf>
    <xf numFmtId="187" fontId="8" fillId="8" borderId="2" xfId="4" applyNumberFormat="1" applyFont="1" applyFill="1" applyBorder="1" applyAlignment="1">
      <alignment wrapText="1"/>
    </xf>
    <xf numFmtId="0" fontId="6" fillId="0" borderId="2" xfId="3" applyFont="1" applyBorder="1" applyAlignment="1">
      <alignment horizontal="center" wrapText="1"/>
    </xf>
    <xf numFmtId="188" fontId="7" fillId="0" borderId="2" xfId="3" applyNumberFormat="1" applyFont="1" applyBorder="1" applyAlignment="1">
      <alignment horizontal="center" wrapText="1"/>
    </xf>
    <xf numFmtId="189" fontId="8" fillId="0" borderId="2" xfId="4" applyNumberFormat="1" applyFont="1" applyBorder="1" applyAlignment="1">
      <alignment wrapText="1"/>
    </xf>
    <xf numFmtId="2" fontId="9" fillId="0" borderId="2" xfId="4" applyNumberFormat="1" applyFont="1" applyBorder="1" applyAlignment="1">
      <alignment wrapText="1"/>
    </xf>
    <xf numFmtId="1" fontId="8" fillId="0" borderId="2" xfId="4" applyNumberFormat="1" applyFont="1" applyBorder="1" applyAlignment="1">
      <alignment wrapText="1"/>
    </xf>
    <xf numFmtId="187" fontId="8" fillId="0" borderId="2" xfId="4" applyNumberFormat="1" applyFont="1" applyBorder="1" applyAlignment="1">
      <alignment wrapText="1"/>
    </xf>
    <xf numFmtId="10" fontId="7" fillId="0" borderId="2" xfId="3" applyNumberFormat="1" applyFont="1" applyBorder="1" applyAlignment="1">
      <alignment horizontal="center" wrapText="1"/>
    </xf>
    <xf numFmtId="187" fontId="8" fillId="3" borderId="2" xfId="4" applyNumberFormat="1" applyFont="1" applyFill="1" applyBorder="1" applyAlignment="1">
      <alignment wrapText="1"/>
    </xf>
    <xf numFmtId="188" fontId="7" fillId="5" borderId="2" xfId="3" applyNumberFormat="1" applyFont="1" applyFill="1" applyBorder="1" applyAlignment="1">
      <alignment horizontal="center" wrapText="1"/>
    </xf>
    <xf numFmtId="1" fontId="8" fillId="5" borderId="2" xfId="4" applyNumberFormat="1" applyFont="1" applyFill="1" applyBorder="1" applyAlignment="1">
      <alignment wrapText="1"/>
    </xf>
    <xf numFmtId="2" fontId="8" fillId="5" borderId="2" xfId="4" applyNumberFormat="1" applyFont="1" applyFill="1" applyBorder="1" applyAlignment="1">
      <alignment wrapText="1"/>
    </xf>
    <xf numFmtId="2" fontId="7" fillId="5" borderId="2" xfId="3" applyNumberFormat="1" applyFont="1" applyFill="1" applyBorder="1" applyAlignment="1">
      <alignment horizontal="center" wrapText="1"/>
    </xf>
    <xf numFmtId="10" fontId="7" fillId="5" borderId="2" xfId="3" applyNumberFormat="1" applyFont="1" applyFill="1" applyBorder="1" applyAlignment="1">
      <alignment horizontal="center" wrapText="1"/>
    </xf>
    <xf numFmtId="10" fontId="7" fillId="6" borderId="2" xfId="3" applyNumberFormat="1" applyFont="1" applyFill="1" applyBorder="1" applyAlignment="1">
      <alignment horizontal="center" wrapText="1"/>
    </xf>
    <xf numFmtId="187" fontId="8" fillId="6" borderId="2" xfId="4" applyNumberFormat="1" applyFont="1" applyFill="1" applyBorder="1" applyAlignment="1">
      <alignment wrapText="1"/>
    </xf>
    <xf numFmtId="187" fontId="9" fillId="6" borderId="2" xfId="4" applyNumberFormat="1" applyFont="1" applyFill="1" applyBorder="1" applyAlignment="1">
      <alignment wrapText="1"/>
    </xf>
    <xf numFmtId="0" fontId="9" fillId="4" borderId="2" xfId="4" applyFont="1" applyFill="1" applyBorder="1" applyAlignment="1">
      <alignment wrapText="1"/>
    </xf>
    <xf numFmtId="187" fontId="8" fillId="4" borderId="2" xfId="4" applyNumberFormat="1" applyFont="1" applyFill="1" applyBorder="1" applyAlignment="1">
      <alignment wrapText="1"/>
    </xf>
    <xf numFmtId="187" fontId="9" fillId="4" borderId="2" xfId="4" applyNumberFormat="1" applyFont="1" applyFill="1" applyBorder="1" applyAlignment="1">
      <alignment wrapText="1"/>
    </xf>
    <xf numFmtId="10" fontId="7" fillId="4" borderId="2" xfId="3" applyNumberFormat="1" applyFont="1" applyFill="1" applyBorder="1" applyAlignment="1">
      <alignment horizontal="center" wrapText="1"/>
    </xf>
    <xf numFmtId="187" fontId="8" fillId="2" borderId="2" xfId="4" applyNumberFormat="1" applyFont="1" applyFill="1" applyBorder="1" applyAlignment="1">
      <alignment wrapText="1"/>
    </xf>
    <xf numFmtId="10" fontId="8" fillId="2" borderId="2" xfId="4" applyNumberFormat="1" applyFont="1" applyFill="1" applyBorder="1" applyAlignment="1">
      <alignment wrapText="1"/>
    </xf>
    <xf numFmtId="10" fontId="8" fillId="9" borderId="2" xfId="4" applyNumberFormat="1" applyFont="1" applyFill="1" applyBorder="1" applyAlignment="1">
      <alignment wrapText="1"/>
    </xf>
    <xf numFmtId="10" fontId="9" fillId="2" borderId="2" xfId="4" applyNumberFormat="1" applyFont="1" applyFill="1" applyBorder="1" applyAlignment="1">
      <alignment wrapText="1"/>
    </xf>
    <xf numFmtId="0" fontId="11" fillId="0" borderId="2" xfId="3" applyBorder="1" applyAlignment="1">
      <alignment horizontal="center" vertical="center" wrapText="1"/>
    </xf>
    <xf numFmtId="0" fontId="11" fillId="0" borderId="2" xfId="3" applyBorder="1" applyAlignment="1">
      <alignment vertical="center" wrapText="1"/>
    </xf>
    <xf numFmtId="191" fontId="11" fillId="0" borderId="2" xfId="3" applyNumberFormat="1" applyBorder="1" applyAlignment="1">
      <alignment vertical="center" wrapText="1"/>
    </xf>
    <xf numFmtId="192" fontId="11" fillId="0" borderId="2" xfId="3" applyNumberFormat="1" applyBorder="1" applyAlignment="1">
      <alignment vertical="center" wrapText="1"/>
    </xf>
    <xf numFmtId="0" fontId="11" fillId="0" borderId="2" xfId="3" applyBorder="1" applyAlignment="1">
      <alignment horizontal="left" vertical="center" wrapText="1"/>
    </xf>
    <xf numFmtId="181" fontId="11" fillId="0" borderId="2" xfId="3" applyNumberFormat="1" applyBorder="1" applyAlignment="1">
      <alignment vertical="center" wrapText="1"/>
    </xf>
    <xf numFmtId="1" fontId="11" fillId="0" borderId="2" xfId="3" applyNumberFormat="1" applyBorder="1" applyAlignment="1">
      <alignment vertical="center"/>
    </xf>
    <xf numFmtId="187" fontId="11" fillId="0" borderId="1" xfId="3" applyNumberFormat="1" applyBorder="1" applyAlignment="1">
      <alignment horizontal="center" vertical="center" wrapText="1"/>
    </xf>
    <xf numFmtId="4" fontId="11" fillId="0" borderId="1" xfId="3" applyNumberFormat="1" applyBorder="1" applyAlignment="1">
      <alignment vertical="center"/>
    </xf>
    <xf numFmtId="2" fontId="11" fillId="0" borderId="1" xfId="3" applyNumberFormat="1" applyBorder="1" applyAlignment="1">
      <alignment vertical="center"/>
    </xf>
    <xf numFmtId="187" fontId="11" fillId="10" borderId="2" xfId="3" applyNumberFormat="1" applyFill="1" applyBorder="1" applyAlignment="1">
      <alignment vertical="center"/>
    </xf>
    <xf numFmtId="0" fontId="11" fillId="0" borderId="2" xfId="3" applyBorder="1" applyAlignment="1">
      <alignment vertical="center"/>
    </xf>
    <xf numFmtId="188" fontId="11" fillId="0" borderId="2" xfId="3" applyNumberFormat="1" applyBorder="1" applyAlignment="1">
      <alignment vertical="center"/>
    </xf>
    <xf numFmtId="189" fontId="11" fillId="10" borderId="2" xfId="3" applyNumberFormat="1" applyFill="1" applyBorder="1" applyAlignment="1">
      <alignment vertical="center"/>
    </xf>
    <xf numFmtId="2" fontId="11" fillId="0" borderId="2" xfId="3" applyNumberFormat="1" applyBorder="1" applyAlignment="1">
      <alignment vertical="center"/>
    </xf>
    <xf numFmtId="1" fontId="11" fillId="10" borderId="2" xfId="3" applyNumberFormat="1" applyFill="1" applyBorder="1" applyAlignment="1">
      <alignment vertical="center"/>
    </xf>
    <xf numFmtId="3" fontId="11" fillId="0" borderId="2" xfId="3" applyNumberFormat="1" applyBorder="1" applyAlignment="1">
      <alignment vertical="center"/>
    </xf>
    <xf numFmtId="193" fontId="11" fillId="0" borderId="2" xfId="3" applyNumberFormat="1" applyBorder="1" applyAlignment="1">
      <alignment vertical="center"/>
    </xf>
    <xf numFmtId="2" fontId="11" fillId="10" borderId="2" xfId="3" applyNumberFormat="1" applyFill="1" applyBorder="1" applyAlignment="1">
      <alignment vertical="center"/>
    </xf>
    <xf numFmtId="10" fontId="11" fillId="0" borderId="2" xfId="3" applyNumberFormat="1" applyBorder="1" applyAlignment="1">
      <alignment vertical="center"/>
    </xf>
    <xf numFmtId="194" fontId="2" fillId="11" borderId="3" xfId="0" applyNumberFormat="1" applyFont="1" applyFill="1" applyBorder="1" applyAlignment="1">
      <alignment horizontal="center" vertical="center" wrapText="1"/>
    </xf>
    <xf numFmtId="2" fontId="2" fillId="12" borderId="4" xfId="0" applyNumberFormat="1" applyFont="1" applyFill="1" applyBorder="1" applyAlignment="1">
      <alignment horizontal="center" vertical="center" wrapText="1"/>
    </xf>
    <xf numFmtId="187" fontId="11" fillId="0" borderId="2" xfId="3" applyNumberFormat="1" applyBorder="1" applyAlignment="1">
      <alignment vertical="center"/>
    </xf>
    <xf numFmtId="10" fontId="11" fillId="10" borderId="2" xfId="3" applyNumberFormat="1" applyFill="1" applyBorder="1" applyAlignment="1">
      <alignment vertical="center"/>
    </xf>
    <xf numFmtId="176" fontId="2" fillId="12" borderId="5" xfId="0" applyNumberFormat="1" applyFont="1" applyFill="1" applyBorder="1" applyAlignment="1">
      <alignment horizontal="center" vertical="center"/>
    </xf>
    <xf numFmtId="187" fontId="11" fillId="0" borderId="0" xfId="3" applyNumberFormat="1" applyAlignment="1">
      <alignment vertical="center"/>
    </xf>
    <xf numFmtId="10" fontId="0" fillId="10" borderId="2" xfId="10" applyNumberFormat="1" applyFont="1" applyFill="1" applyBorder="1" applyAlignment="1">
      <alignment vertical="center"/>
    </xf>
    <xf numFmtId="176" fontId="2" fillId="11" borderId="5" xfId="0" applyNumberFormat="1" applyFont="1" applyFill="1" applyBorder="1" applyAlignment="1">
      <alignment horizontal="center" vertical="center"/>
    </xf>
    <xf numFmtId="187" fontId="11" fillId="0" borderId="1" xfId="3" applyNumberFormat="1" applyBorder="1" applyAlignment="1">
      <alignment vertical="center"/>
    </xf>
    <xf numFmtId="1" fontId="11" fillId="0" borderId="2" xfId="3" applyNumberFormat="1" applyBorder="1" applyAlignment="1">
      <alignment horizontal="center" vertical="center"/>
    </xf>
    <xf numFmtId="195" fontId="1" fillId="3" borderId="2" xfId="0" applyNumberFormat="1" applyFont="1" applyFill="1" applyBorder="1" applyAlignment="1">
      <alignment vertical="center"/>
    </xf>
  </cellXfs>
  <cellStyles count="27">
    <cellStyle name="Currency 2 2 2" xfId="1"/>
    <cellStyle name="Normal 1 2" xfId="2"/>
    <cellStyle name="Normal 2" xfId="3"/>
    <cellStyle name="Normal 2 18 2" xfId="4"/>
    <cellStyle name="Normal 3" xfId="5"/>
    <cellStyle name="Normal 3 2 15" xfId="6"/>
    <cellStyle name="Normal 35" xfId="7"/>
    <cellStyle name="Normal 52" xfId="8"/>
    <cellStyle name="Normal_West End Quote Sheet for Fred Meyer20090804-Hellen" xfId="26"/>
    <cellStyle name="Percent 17" xfId="9"/>
    <cellStyle name="Percent 2" xfId="10"/>
    <cellStyle name="Percent 2 2 2" xfId="11"/>
    <cellStyle name="Style 1" xfId="12"/>
    <cellStyle name="百分比 2" xfId="13"/>
    <cellStyle name="百分比 2 2" xfId="14"/>
    <cellStyle name="百分比 3" xfId="15"/>
    <cellStyle name="百分比 5" xfId="16"/>
    <cellStyle name="常规" xfId="0" builtinId="0"/>
    <cellStyle name="常规 18" xfId="17"/>
    <cellStyle name="常规 2" xfId="18"/>
    <cellStyle name="常规 3" xfId="19"/>
    <cellStyle name="货币 2" xfId="20"/>
    <cellStyle name="货币 3" xfId="21"/>
    <cellStyle name="千位分隔 4" xfId="22"/>
    <cellStyle name="样式 1 2" xfId="23"/>
    <cellStyle name="样式 1 2 2" xfId="24"/>
    <cellStyle name="样式 1 5" xfId="25"/>
  </cellStyles>
  <dxfs count="0"/>
  <tableStyles count="0" defaultTableStyle="TableStyleMedium2" defaultPivotStyle="PivotStyleLight16"/>
  <colors>
    <mruColors>
      <color rgb="FFE4BEFE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3"/>
  <sheetViews>
    <sheetView tabSelected="1" topLeftCell="AR1" zoomScale="90" zoomScaleNormal="90" workbookViewId="0">
      <selection activeCell="BS14" sqref="BS14"/>
    </sheetView>
  </sheetViews>
  <sheetFormatPr defaultColWidth="9.140625" defaultRowHeight="15"/>
  <cols>
    <col min="1" max="1" width="10.140625" style="2" customWidth="1"/>
    <col min="2" max="2" width="10" style="3" customWidth="1"/>
    <col min="3" max="3" width="12.42578125" style="3" customWidth="1"/>
    <col min="4" max="4" width="12.85546875" style="3" customWidth="1"/>
    <col min="5" max="5" width="9.140625" style="3" customWidth="1"/>
    <col min="6" max="6" width="15.5703125" style="3" customWidth="1"/>
    <col min="7" max="7" width="9.140625" style="3" customWidth="1"/>
    <col min="8" max="8" width="18" style="3" customWidth="1"/>
    <col min="9" max="9" width="19.28515625" style="3" customWidth="1"/>
    <col min="10" max="10" width="33.140625" style="3" customWidth="1"/>
    <col min="11" max="11" width="12.42578125" style="3" customWidth="1"/>
    <col min="12" max="12" width="18" style="3" customWidth="1"/>
    <col min="13" max="13" width="9.5703125" style="3" customWidth="1"/>
    <col min="14" max="14" width="8.85546875" style="3" customWidth="1"/>
    <col min="15" max="15" width="13.85546875" style="3" bestFit="1" customWidth="1"/>
    <col min="16" max="16" width="13.85546875" style="3" customWidth="1"/>
    <col min="17" max="17" width="8.85546875" style="4" customWidth="1"/>
    <col min="18" max="18" width="9.42578125" style="3" customWidth="1"/>
    <col min="19" max="19" width="11.7109375" style="5" customWidth="1"/>
    <col min="20" max="20" width="8.140625" style="6" customWidth="1"/>
    <col min="21" max="21" width="8.7109375" style="7" customWidth="1"/>
    <col min="22" max="22" width="8.7109375" style="8" customWidth="1"/>
    <col min="23" max="23" width="12.42578125" style="6" customWidth="1"/>
    <col min="24" max="24" width="9.85546875" style="6" customWidth="1"/>
    <col min="25" max="25" width="9" style="6" customWidth="1"/>
    <col min="26" max="26" width="6.28515625" style="5" customWidth="1"/>
    <col min="27" max="27" width="7.5703125" style="8" customWidth="1"/>
    <col min="28" max="28" width="6.5703125" style="5" customWidth="1"/>
    <col min="29" max="29" width="7.85546875" style="3" customWidth="1"/>
    <col min="30" max="30" width="9" style="4" customWidth="1"/>
    <col min="31" max="31" width="14.140625" style="3" customWidth="1"/>
    <col min="32" max="32" width="8.42578125" style="9" customWidth="1"/>
    <col min="33" max="33" width="10.7109375" style="4" customWidth="1"/>
    <col min="34" max="34" width="11.28515625" style="4" customWidth="1"/>
    <col min="35" max="35" width="11.5703125" style="4" customWidth="1"/>
    <col min="36" max="36" width="8.28515625" style="4" customWidth="1"/>
    <col min="37" max="37" width="11.5703125" style="9" customWidth="1"/>
    <col min="38" max="38" width="9" style="6" customWidth="1"/>
    <col min="39" max="39" width="9" style="5" customWidth="1"/>
    <col min="40" max="40" width="9" style="8" customWidth="1"/>
    <col min="41" max="41" width="9" style="5" customWidth="1"/>
    <col min="42" max="42" width="9" style="8" customWidth="1"/>
    <col min="43" max="43" width="9" style="5" customWidth="1"/>
    <col min="44" max="44" width="10" style="10" customWidth="1"/>
    <col min="45" max="45" width="10" style="9" customWidth="1"/>
    <col min="46" max="46" width="9" style="5" customWidth="1"/>
    <col min="47" max="47" width="11.140625" style="5" customWidth="1"/>
    <col min="48" max="48" width="7.140625" style="4" customWidth="1"/>
    <col min="49" max="49" width="6.85546875" style="9" customWidth="1"/>
    <col min="50" max="50" width="9.140625" style="4" customWidth="1"/>
    <col min="51" max="51" width="8.140625" style="9" customWidth="1"/>
    <col min="52" max="52" width="6.85546875" style="4" customWidth="1"/>
    <col min="53" max="53" width="10.5703125" style="4" customWidth="1"/>
    <col min="54" max="54" width="9.85546875" style="4" customWidth="1"/>
    <col min="55" max="55" width="8" style="4" customWidth="1"/>
    <col min="56" max="56" width="9.5703125" style="4" customWidth="1"/>
    <col min="57" max="57" width="10.85546875" style="4" customWidth="1"/>
    <col min="58" max="58" width="8.140625" style="9" customWidth="1"/>
    <col min="59" max="61" width="8.140625" style="4" customWidth="1"/>
    <col min="62" max="62" width="7.5703125" style="4" customWidth="1"/>
    <col min="63" max="63" width="8.140625" style="9" customWidth="1"/>
    <col min="64" max="64" width="7.5703125" style="4" customWidth="1"/>
    <col min="65" max="65" width="8.140625" style="9" customWidth="1"/>
    <col min="66" max="66" width="7.5703125" style="4" customWidth="1"/>
    <col min="67" max="68" width="8.140625" style="9" customWidth="1"/>
    <col min="69" max="69" width="14.7109375" style="9" customWidth="1"/>
    <col min="70" max="70" width="8.140625" style="9" customWidth="1"/>
    <col min="71" max="72" width="11.28515625" style="11" customWidth="1"/>
    <col min="73" max="75" width="10.42578125" style="4" customWidth="1"/>
    <col min="76" max="76" width="10.42578125" style="9" customWidth="1"/>
    <col min="77" max="16384" width="9.140625" style="3"/>
  </cols>
  <sheetData>
    <row r="1" spans="1:76" ht="57.95" customHeight="1">
      <c r="A1" s="12" t="s">
        <v>5</v>
      </c>
      <c r="B1" s="12" t="s">
        <v>6</v>
      </c>
      <c r="C1" s="13" t="s">
        <v>7</v>
      </c>
      <c r="D1" s="14" t="s">
        <v>1</v>
      </c>
      <c r="E1" s="14" t="s">
        <v>3</v>
      </c>
      <c r="F1" s="15" t="s">
        <v>8</v>
      </c>
      <c r="G1" s="13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3" t="s">
        <v>16</v>
      </c>
      <c r="O1" s="13" t="s">
        <v>17</v>
      </c>
      <c r="P1" s="13" t="s">
        <v>18</v>
      </c>
      <c r="Q1" s="13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2" t="s">
        <v>26</v>
      </c>
      <c r="Y1" s="23" t="s">
        <v>27</v>
      </c>
      <c r="Z1" s="23" t="s">
        <v>28</v>
      </c>
      <c r="AA1" s="23" t="s">
        <v>29</v>
      </c>
      <c r="AB1" s="17" t="s">
        <v>30</v>
      </c>
      <c r="AC1" s="24" t="s">
        <v>31</v>
      </c>
      <c r="AD1" s="25" t="s">
        <v>32</v>
      </c>
      <c r="AE1" s="26" t="s">
        <v>33</v>
      </c>
      <c r="AF1" s="12" t="s">
        <v>34</v>
      </c>
      <c r="AG1" s="27" t="s">
        <v>35</v>
      </c>
      <c r="AH1" s="12" t="s">
        <v>36</v>
      </c>
      <c r="AI1" s="28" t="s">
        <v>37</v>
      </c>
      <c r="AJ1" s="29" t="s">
        <v>38</v>
      </c>
      <c r="AK1" s="27" t="s">
        <v>39</v>
      </c>
      <c r="AL1" s="30" t="s">
        <v>40</v>
      </c>
      <c r="AM1" s="30" t="s">
        <v>41</v>
      </c>
      <c r="AN1" s="30" t="s">
        <v>42</v>
      </c>
      <c r="AO1" s="31" t="s">
        <v>43</v>
      </c>
      <c r="AP1" s="32" t="s">
        <v>44</v>
      </c>
      <c r="AQ1" s="32" t="s">
        <v>45</v>
      </c>
      <c r="AR1" s="33" t="s">
        <v>46</v>
      </c>
      <c r="AS1" s="34" t="s">
        <v>47</v>
      </c>
      <c r="AT1" s="32" t="s">
        <v>48</v>
      </c>
      <c r="AU1" s="32" t="s">
        <v>49</v>
      </c>
      <c r="AV1" s="35" t="s">
        <v>50</v>
      </c>
      <c r="AW1" s="36" t="s">
        <v>51</v>
      </c>
      <c r="AX1" s="35" t="s">
        <v>52</v>
      </c>
      <c r="AY1" s="36" t="s">
        <v>53</v>
      </c>
      <c r="AZ1" s="37" t="s">
        <v>54</v>
      </c>
      <c r="BA1" s="35" t="s">
        <v>55</v>
      </c>
      <c r="BB1" s="36" t="s">
        <v>56</v>
      </c>
      <c r="BC1" s="36" t="s">
        <v>57</v>
      </c>
      <c r="BD1" s="38" t="s">
        <v>58</v>
      </c>
      <c r="BE1" s="39" t="s">
        <v>59</v>
      </c>
      <c r="BF1" s="39" t="s">
        <v>60</v>
      </c>
      <c r="BG1" s="40" t="s">
        <v>61</v>
      </c>
      <c r="BH1" s="40" t="s">
        <v>62</v>
      </c>
      <c r="BI1" s="39" t="s">
        <v>63</v>
      </c>
      <c r="BJ1" s="41" t="s">
        <v>64</v>
      </c>
      <c r="BK1" s="39" t="s">
        <v>65</v>
      </c>
      <c r="BL1" s="41" t="s">
        <v>66</v>
      </c>
      <c r="BM1" s="39" t="s">
        <v>67</v>
      </c>
      <c r="BN1" s="41" t="s">
        <v>68</v>
      </c>
      <c r="BO1" s="39" t="s">
        <v>69</v>
      </c>
      <c r="BP1" s="39" t="s">
        <v>70</v>
      </c>
      <c r="BQ1" s="42" t="s">
        <v>71</v>
      </c>
      <c r="BR1" s="42" t="s">
        <v>72</v>
      </c>
      <c r="BS1" s="43" t="s">
        <v>73</v>
      </c>
      <c r="BT1" s="43" t="s">
        <v>74</v>
      </c>
      <c r="BU1" s="44" t="s">
        <v>75</v>
      </c>
      <c r="BV1" s="45" t="s">
        <v>76</v>
      </c>
      <c r="BW1" s="43" t="s">
        <v>77</v>
      </c>
      <c r="BX1" s="43" t="s">
        <v>78</v>
      </c>
    </row>
    <row r="2" spans="1:76" s="1" customFormat="1" ht="143.25" customHeight="1">
      <c r="A2" s="46">
        <v>1</v>
      </c>
      <c r="B2" s="47"/>
      <c r="C2" s="47"/>
      <c r="D2" s="47" t="s">
        <v>2</v>
      </c>
      <c r="E2" s="47"/>
      <c r="F2" s="47" t="s">
        <v>4</v>
      </c>
      <c r="G2" s="48"/>
      <c r="H2" s="49" t="s">
        <v>0</v>
      </c>
      <c r="I2" s="49" t="s">
        <v>79</v>
      </c>
      <c r="J2" s="50" t="s">
        <v>88</v>
      </c>
      <c r="K2" s="47" t="s">
        <v>80</v>
      </c>
      <c r="L2" s="51" t="s">
        <v>81</v>
      </c>
      <c r="M2" s="51" t="s">
        <v>82</v>
      </c>
      <c r="N2" s="47"/>
      <c r="O2" s="76" t="s">
        <v>90</v>
      </c>
      <c r="P2" s="47"/>
      <c r="Q2" s="47"/>
      <c r="R2" s="47" t="s">
        <v>83</v>
      </c>
      <c r="S2" s="75">
        <v>688</v>
      </c>
      <c r="T2" s="53">
        <f>W2*0.99</f>
        <v>17.68</v>
      </c>
      <c r="U2" s="54">
        <v>142</v>
      </c>
      <c r="V2" s="55">
        <v>7.95</v>
      </c>
      <c r="W2" s="56">
        <v>17.86</v>
      </c>
      <c r="X2" s="57" t="s">
        <v>84</v>
      </c>
      <c r="Y2" s="58">
        <v>43</v>
      </c>
      <c r="Z2" s="58">
        <v>35</v>
      </c>
      <c r="AA2" s="58">
        <v>60</v>
      </c>
      <c r="AB2" s="52">
        <v>4</v>
      </c>
      <c r="AC2" s="59">
        <f>IF(Y2="","",Y2*Z2*AA2/1000000)</f>
        <v>0.09</v>
      </c>
      <c r="AD2" s="60">
        <v>56</v>
      </c>
      <c r="AE2" s="61">
        <f>IF(AB2="","",AD2/AC2*AB2)</f>
        <v>2489</v>
      </c>
      <c r="AF2" s="62">
        <v>2500</v>
      </c>
      <c r="AG2" s="56">
        <f>IF(ISERROR(AF2/AE2),"",AF2/AE2)</f>
        <v>1</v>
      </c>
      <c r="AH2" s="57" t="s">
        <v>85</v>
      </c>
      <c r="AI2" s="63">
        <v>0.33500000000000002</v>
      </c>
      <c r="AJ2" s="56">
        <f>IF(ISERROR(W2*AI2),"",W2*AI2)</f>
        <v>5.98</v>
      </c>
      <c r="AK2" s="56">
        <f>IF(ISERROR(W2+AG2+AJ2),"",W2+AG2+AJ2)</f>
        <v>24.84</v>
      </c>
      <c r="AL2" s="58">
        <v>16</v>
      </c>
      <c r="AM2" s="58">
        <v>13</v>
      </c>
      <c r="AN2" s="58">
        <v>5.8</v>
      </c>
      <c r="AO2" s="61">
        <f>IF(AM2="","",2*(AM2+AN2))</f>
        <v>38</v>
      </c>
      <c r="AP2" s="64">
        <f>IF(AL2="","",AL2*AM2*AN2/12/12/12)</f>
        <v>0.7</v>
      </c>
      <c r="AQ2" s="64">
        <f>IF(AL2="","",AM2*AN2*AL2/139)</f>
        <v>8.68</v>
      </c>
      <c r="AR2" s="60">
        <v>6.38</v>
      </c>
      <c r="AS2" s="65">
        <v>0.2</v>
      </c>
      <c r="AT2" s="66">
        <f>MAX(AQ2:AR2)*(1+AS2)</f>
        <v>10.42</v>
      </c>
      <c r="AU2" s="67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65">
        <v>0.06</v>
      </c>
      <c r="AW2" s="56">
        <f>IF(ISERROR(BU2*AV2),"",BU2*AV2)</f>
        <v>4.83</v>
      </c>
      <c r="AX2" s="65">
        <v>0</v>
      </c>
      <c r="AY2" s="56">
        <f>IF(ISERROR(BU2*AX2),"",BU2*AX2)</f>
        <v>0</v>
      </c>
      <c r="AZ2" s="68">
        <v>0</v>
      </c>
      <c r="BA2" s="65">
        <v>0.02</v>
      </c>
      <c r="BB2" s="56">
        <f>IF(ISERROR(BU2*BA2),"",BU2*BA2)</f>
        <v>1.61</v>
      </c>
      <c r="BC2" s="56">
        <f>IF(ISERROR(AW2+AY2+AZ2+BB2),"",AW2+AY2+AZ2+BB2)</f>
        <v>6.44</v>
      </c>
      <c r="BD2" s="68" t="s">
        <v>86</v>
      </c>
      <c r="BE2" s="69" t="e">
        <f>VLOOKUP(BD2,#REF!,2,0)</f>
        <v>#REF!</v>
      </c>
      <c r="BF2" s="56" t="str">
        <f>IF(ISERROR(BU2*BE2),"",BU2*BE2)</f>
        <v/>
      </c>
      <c r="BG2" s="70">
        <v>14.99</v>
      </c>
      <c r="BH2" s="71">
        <v>1.5</v>
      </c>
      <c r="BI2" s="56" t="e">
        <f ca="1">AVERAGE(OFFSET(#REF!,MATCH($AU2,#REF!,0)-1,0))*BH2*AP2</f>
        <v>#REF!</v>
      </c>
      <c r="BJ2" s="65">
        <v>0.1</v>
      </c>
      <c r="BK2" s="56">
        <f>IF(ISERROR(BU2*BJ2),"",BU2*BJ2)</f>
        <v>8.0500000000000007</v>
      </c>
      <c r="BL2" s="65">
        <v>0.03</v>
      </c>
      <c r="BM2" s="56">
        <f>IF(ISERROR(BU2*BL2),"",BU2*BL2)</f>
        <v>2.42</v>
      </c>
      <c r="BN2" s="65">
        <v>7.4999999999999997E-3</v>
      </c>
      <c r="BO2" s="56">
        <f>IF(ISERROR(BU2*BN2),"",BU2*BN2)</f>
        <v>0.6</v>
      </c>
      <c r="BP2" s="56" t="str">
        <f ca="1">IF(ISERROR(BF2+BG2+BI2+BK2+BM2+BO2),"",BF2+BG2+BI2+BK2+BM2+BO2)</f>
        <v/>
      </c>
      <c r="BQ2" s="56" t="str">
        <f ca="1">IF(ISERROR(BC2+BP2),"",BC2+BP2)</f>
        <v/>
      </c>
      <c r="BR2" s="56">
        <f>IF(ISERROR(AK2+AY2),"",AK2+AY2)</f>
        <v>24.84</v>
      </c>
      <c r="BS2" s="72" t="str">
        <f ca="1">IF(ISERROR((BT2-BR2)/BT2),"",(BT2-BR2)/BT2)</f>
        <v/>
      </c>
      <c r="BT2" s="56" t="str">
        <f ca="1">IF(ISERROR(BU2-AW2-AZ2-BB2-BP2),"",BU2-AW2-AZ2-BB2-BP2)</f>
        <v/>
      </c>
      <c r="BU2" s="64">
        <v>80.5</v>
      </c>
      <c r="BV2" s="68">
        <v>82.99</v>
      </c>
      <c r="BW2" s="56" t="str">
        <f ca="1">IF(ISERROR(AK2+BQ2),"",AK2+BQ2)</f>
        <v/>
      </c>
      <c r="BX2" s="69" t="str">
        <f ca="1">IF(ISERROR(BQ2/BU2),"",BQ2/BU2-6%)</f>
        <v/>
      </c>
    </row>
    <row r="3" spans="1:76" s="1" customFormat="1" ht="138" customHeight="1">
      <c r="A3" s="46">
        <v>2</v>
      </c>
      <c r="B3" s="47"/>
      <c r="C3" s="47"/>
      <c r="D3" s="47" t="s">
        <v>2</v>
      </c>
      <c r="E3" s="47"/>
      <c r="F3" s="47" t="s">
        <v>4</v>
      </c>
      <c r="G3" s="48"/>
      <c r="H3" s="47" t="s">
        <v>0</v>
      </c>
      <c r="I3" s="47" t="s">
        <v>79</v>
      </c>
      <c r="J3" s="50" t="s">
        <v>89</v>
      </c>
      <c r="K3" s="47" t="s">
        <v>80</v>
      </c>
      <c r="L3" s="47" t="s">
        <v>87</v>
      </c>
      <c r="M3" s="51" t="s">
        <v>82</v>
      </c>
      <c r="N3" s="47"/>
      <c r="O3" s="76" t="s">
        <v>91</v>
      </c>
      <c r="P3" s="47"/>
      <c r="Q3" s="47"/>
      <c r="R3" s="47" t="s">
        <v>83</v>
      </c>
      <c r="S3" s="75">
        <v>234</v>
      </c>
      <c r="T3" s="53">
        <f>W3*0.99</f>
        <v>23.1</v>
      </c>
      <c r="U3" s="54">
        <v>185.5</v>
      </c>
      <c r="V3" s="55">
        <v>7.95</v>
      </c>
      <c r="W3" s="56">
        <v>23.33</v>
      </c>
      <c r="X3" s="57" t="s">
        <v>84</v>
      </c>
      <c r="Y3" s="58">
        <v>43</v>
      </c>
      <c r="Z3" s="58">
        <v>36</v>
      </c>
      <c r="AA3" s="58">
        <v>53</v>
      </c>
      <c r="AB3" s="52">
        <v>3</v>
      </c>
      <c r="AC3" s="59">
        <f>IF(Y3="","",Y3*Z3*AA3/1000000)</f>
        <v>8.2000000000000003E-2</v>
      </c>
      <c r="AD3" s="60">
        <v>56</v>
      </c>
      <c r="AE3" s="61">
        <f>IF(AB3="","",AD3/AC3*AB3)</f>
        <v>2049</v>
      </c>
      <c r="AF3" s="62">
        <v>2500</v>
      </c>
      <c r="AG3" s="56">
        <f>IF(ISERROR(AF3/AE3),"",AF3/AE3)</f>
        <v>1.22</v>
      </c>
      <c r="AH3" s="57" t="s">
        <v>85</v>
      </c>
      <c r="AI3" s="63">
        <v>0.33500000000000002</v>
      </c>
      <c r="AJ3" s="56">
        <f>IF(ISERROR(W3*AI3),"",W3*AI3)</f>
        <v>7.82</v>
      </c>
      <c r="AK3" s="56">
        <f>IF(ISERROR(W3+AG3+AJ3),"",W3+AG3+AJ3)</f>
        <v>32.369999999999997</v>
      </c>
      <c r="AL3" s="58">
        <v>16</v>
      </c>
      <c r="AM3" s="58">
        <v>13</v>
      </c>
      <c r="AN3" s="58">
        <v>6.8</v>
      </c>
      <c r="AO3" s="61">
        <f>IF(AM3="","",2*(AM3+AN3))</f>
        <v>40</v>
      </c>
      <c r="AP3" s="64">
        <f>IF(AL3="","",AL3*AM3*AN3/12/12/12)</f>
        <v>0.82</v>
      </c>
      <c r="AQ3" s="64">
        <f>IF(AL3="","",AM3*AN3*AL3/139)</f>
        <v>10.18</v>
      </c>
      <c r="AR3" s="60">
        <v>4.63</v>
      </c>
      <c r="AS3" s="65">
        <v>0.2</v>
      </c>
      <c r="AT3" s="66">
        <f>MAX(AQ3:AR3)*(1+AS3)</f>
        <v>12.22</v>
      </c>
      <c r="AU3" s="67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65">
        <v>0.06</v>
      </c>
      <c r="AW3" s="56">
        <f>IF(ISERROR(BU3*AV3),"",BU3*AV3)</f>
        <v>5.24</v>
      </c>
      <c r="AX3" s="65">
        <v>0</v>
      </c>
      <c r="AY3" s="56">
        <f>IF(ISERROR(BU3*AX3),"",BU3*AX3)</f>
        <v>0</v>
      </c>
      <c r="AZ3" s="68">
        <v>0</v>
      </c>
      <c r="BA3" s="65">
        <v>0.02</v>
      </c>
      <c r="BB3" s="56">
        <f>IF(ISERROR(BU3*BA3),"",BU3*BA3)</f>
        <v>1.75</v>
      </c>
      <c r="BC3" s="56">
        <f>IF(ISERROR(AW3+AY3+AZ3+BB3),"",AW3+AY3+AZ3+BB3)</f>
        <v>6.99</v>
      </c>
      <c r="BD3" s="68" t="s">
        <v>86</v>
      </c>
      <c r="BE3" s="69" t="e">
        <f>VLOOKUP(BD3,#REF!,2,0)</f>
        <v>#REF!</v>
      </c>
      <c r="BF3" s="56" t="str">
        <f>IF(ISERROR(BU3*BE3),"",BU3*BE3)</f>
        <v/>
      </c>
      <c r="BG3" s="73" t="e">
        <f ca="1">MAX(ROUNDUP($AT3+OFFSET(#REF!,MATCH($AU3,#REF!,0)-1,0),0)-OFFSET(#REF!,MATCH($AU3,#REF!,0)-1,0),0)*OFFSET(#REF!,MATCH($AU3,#REF!,0)-1,0)+OFFSET(#REF!,MATCH($AU3,#REF!,0)-1,0)</f>
        <v>#REF!</v>
      </c>
      <c r="BH3" s="74">
        <v>1.5</v>
      </c>
      <c r="BI3" s="56" t="e">
        <f ca="1">AVERAGE(OFFSET(#REF!,MATCH($AU3,#REF!,0)-1,0))*BH3*AP3</f>
        <v>#REF!</v>
      </c>
      <c r="BJ3" s="65">
        <v>0.1</v>
      </c>
      <c r="BK3" s="56">
        <f>IF(ISERROR(BU3*BJ3),"",BU3*BJ3)</f>
        <v>8.73</v>
      </c>
      <c r="BL3" s="65">
        <v>0.03</v>
      </c>
      <c r="BM3" s="56">
        <f>IF(ISERROR(BU3*BL3),"",BU3*BL3)</f>
        <v>2.62</v>
      </c>
      <c r="BN3" s="65">
        <v>7.4999999999999997E-3</v>
      </c>
      <c r="BO3" s="56">
        <f>IF(ISERROR(BU3*BN3),"",BU3*BN3)</f>
        <v>0.65</v>
      </c>
      <c r="BP3" s="56" t="str">
        <f ca="1">IF(ISERROR(BF3+BG3+BI3+BK3+BM3+BO3),"",BF3+BG3+BI3+BK3+BM3+BO3)</f>
        <v/>
      </c>
      <c r="BQ3" s="56" t="str">
        <f ca="1">IF(ISERROR(BC3+BP3),"",BC3+BP3)</f>
        <v/>
      </c>
      <c r="BR3" s="56">
        <f>IF(ISERROR(AK3+AY3),"",AK3+AY3)</f>
        <v>32.369999999999997</v>
      </c>
      <c r="BS3" s="72" t="str">
        <f ca="1">IF(ISERROR((BT3-BR3)/BT3),"",(BT3-BR3)/BT3)</f>
        <v/>
      </c>
      <c r="BT3" s="56" t="str">
        <f ca="1">IF(ISERROR(BU3-AW3-AZ3-BB3-BP3),"",BU3-AW3-AZ3-BB3-BP3)</f>
        <v/>
      </c>
      <c r="BU3" s="64">
        <v>87.29</v>
      </c>
      <c r="BV3" s="68">
        <v>89.99</v>
      </c>
      <c r="BW3" s="56" t="str">
        <f ca="1">IF(ISERROR(AK3+BQ3),"",AK3+BQ3)</f>
        <v/>
      </c>
      <c r="BX3" s="69" t="str">
        <f ca="1">IF(ISERROR(BQ3/BU3),"",BQ3/BU3-6%)</f>
        <v/>
      </c>
    </row>
  </sheetData>
  <sheetProtection insertRows="0" deleteRows="0" sort="0"/>
  <protectedRanges>
    <protectedRange sqref="AG2:AG3 A2:B3 A5:B87 D5:E87 C2:C86 U2:X3 AJ2:AK3 AC2:AE3 K4:R86 T4:AN86 AR4:AS86 AO2:AQ3 AV2:AY86 BW2:BX3 AZ4:BR86 BJ2:BU3 D2:E3 F2:J86 L2:R3 AZ2:BF3 BH2:BH3" name="Range1"/>
    <protectedRange sqref="Y2:AA3 AL2:AN3 AR2:AS3" name="Range1_2"/>
    <protectedRange sqref="AF2:AF3" name="Range1_3"/>
    <protectedRange sqref="AH2:AI3" name="Range1_4"/>
    <protectedRange sqref="S2:S3" name="Range1_6"/>
    <protectedRange sqref="K2:K3" name="Range1_1"/>
    <protectedRange sqref="AT4:AU86 AO4:AQ86" name="Range1_5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R2:R3</xm:sqref>
        </x14:dataValidation>
        <x14:dataValidation type="list" allowBlank="1" showInputMessage="1" showErrorMessage="1">
          <x14:formula1>
            <xm:f>#REF!</xm:f>
          </x14:formula1>
          <xm:sqref>X2:X3</xm:sqref>
        </x14:dataValidation>
        <x14:dataValidation type="list" allowBlank="1" showInputMessage="1" showErrorMessage="1">
          <x14:formula1>
            <xm:f>#REF!</xm:f>
          </x14:formula1>
          <xm:sqref>BD2:BD3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4" master="" otherUserPermission="visible"/>
  <rangeList sheetStid="6" master="" otherUserPermission="visible"/>
  <rangeList sheetStid="7" master="" otherUserPermission="visible"/>
  <rangeList sheetStid="8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2026-01-29T02:47:35Z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2AB92B66629743188DCCBABA87CB1B24_13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