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4AD77A72-3AF2-400E-9DDE-D84DAFE699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definedNames>
    <definedName name="categories">#REF!</definedName>
    <definedName name="category">#REF!</definedName>
    <definedName name="cls">#REF!</definedName>
    <definedName name="dls">#REF!</definedName>
    <definedName name="productcategory">#REF!</definedName>
  </definedNames>
  <calcPr calcId="191029" iterate="1" iterateCount="1" iterateDelta="9999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" i="5" l="1"/>
  <c r="AH4" i="5"/>
  <c r="AH3" i="5"/>
  <c r="AH2" i="5"/>
  <c r="BF5" i="5" l="1"/>
  <c r="AZ5" i="5"/>
  <c r="AV5" i="5"/>
  <c r="AS5" i="5"/>
  <c r="AP5" i="5"/>
  <c r="AN5" i="5"/>
  <c r="AL5" i="5"/>
  <c r="AC5" i="5"/>
  <c r="AD5" i="5" s="1"/>
  <c r="AF5" i="5" s="1"/>
  <c r="T5" i="5"/>
  <c r="AW5" i="5" l="1"/>
  <c r="AI5" i="5"/>
  <c r="AJ5" i="5" s="1"/>
  <c r="AX5" i="5" l="1"/>
  <c r="AY5" i="5" s="1"/>
  <c r="BE5" i="5" s="1"/>
  <c r="BF4" i="5" l="1"/>
  <c r="AZ4" i="5"/>
  <c r="AV4" i="5"/>
  <c r="AS4" i="5"/>
  <c r="AP4" i="5"/>
  <c r="AN4" i="5"/>
  <c r="AL4" i="5"/>
  <c r="AI4" i="5"/>
  <c r="AC4" i="5"/>
  <c r="AD4" i="5" s="1"/>
  <c r="AF4" i="5" s="1"/>
  <c r="T4" i="5"/>
  <c r="AC2" i="5"/>
  <c r="AD2" i="5" s="1"/>
  <c r="AF2" i="5" s="1"/>
  <c r="BF3" i="5"/>
  <c r="AZ3" i="5"/>
  <c r="AV3" i="5"/>
  <c r="AS3" i="5"/>
  <c r="AP3" i="5"/>
  <c r="AN3" i="5"/>
  <c r="AL3" i="5"/>
  <c r="AC3" i="5"/>
  <c r="AD3" i="5" s="1"/>
  <c r="AF3" i="5" s="1"/>
  <c r="T3" i="5"/>
  <c r="BF2" i="5"/>
  <c r="AZ2" i="5"/>
  <c r="AV2" i="5"/>
  <c r="AS2" i="5"/>
  <c r="AP2" i="5"/>
  <c r="AN2" i="5"/>
  <c r="AL2" i="5"/>
  <c r="T2" i="5"/>
  <c r="AW2" i="5" l="1"/>
  <c r="AW4" i="5"/>
  <c r="AJ4" i="5"/>
  <c r="AW3" i="5"/>
  <c r="AX4" i="5" l="1"/>
  <c r="AI2" i="5"/>
  <c r="AJ2" i="5" s="1"/>
  <c r="AX2" i="5" s="1"/>
  <c r="AY2" i="5" s="1"/>
  <c r="BE2" i="5" s="1"/>
  <c r="AI3" i="5"/>
  <c r="AJ3" i="5" s="1"/>
  <c r="AX3" i="5" s="1"/>
  <c r="AY3" i="5" s="1"/>
  <c r="BE3" i="5" s="1"/>
  <c r="AY4" i="5" l="1"/>
  <c r="BE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M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O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S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V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W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X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Z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E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<sst xmlns="http://schemas.openxmlformats.org/spreadsheetml/2006/main" count="114" uniqueCount="90">
  <si>
    <t>Brand</t>
  </si>
  <si>
    <t>Package Type</t>
  </si>
  <si>
    <t>Licensor</t>
  </si>
  <si>
    <t>Normal</t>
  </si>
  <si>
    <t>SL Simplicity</t>
  </si>
  <si>
    <t>BED SKIRT&amp;SHAM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</si>
  <si>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</si>
  <si>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</si>
  <si>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</si>
  <si>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</si>
  <si>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</si>
  <si>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</si>
  <si>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</si>
  <si>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</si>
  <si>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</si>
  <si>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</si>
  <si>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</si>
  <si>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</si>
  <si>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</si>
  <si>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</si>
  <si>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</si>
  <si>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</si>
  <si>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</si>
  <si>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</si>
  <si>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</si>
  <si>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</si>
  <si>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</si>
  <si>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</si>
  <si>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</si>
  <si>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</si>
  <si>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</si>
  <si>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</si>
  <si>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</si>
  <si>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</si>
  <si>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</si>
  <si>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</si>
  <si>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</si>
  <si>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</si>
  <si>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</si>
  <si>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</si>
  <si>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</si>
  <si>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</si>
  <si>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</si>
  <si>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</si>
  <si>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</si>
  <si>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</si>
  <si>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</si>
  <si>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</si>
  <si>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</si>
  <si>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</si>
  <si>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</si>
  <si>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</si>
  <si>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</si>
  <si>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</si>
  <si>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</si>
  <si>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</si>
  <si>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</si>
  <si>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</si>
  <si>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</si>
  <si>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</si>
  <si>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</si>
  <si>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</si>
  <si>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Benton</t>
    <phoneticPr fontId="10" type="noConversion"/>
  </si>
  <si>
    <t>Benton FQ Coverlet</t>
    <phoneticPr fontId="10" type="noConversion"/>
  </si>
  <si>
    <t>Benton K Coverlet</t>
    <phoneticPr fontId="10" type="noConversion"/>
  </si>
  <si>
    <t>Benton STD Sham</t>
    <phoneticPr fontId="10" type="noConversion"/>
  </si>
  <si>
    <t>Benton K Sham</t>
    <phoneticPr fontId="10" type="noConversion"/>
  </si>
  <si>
    <t>Benton Brown FQ Coverlet</t>
    <phoneticPr fontId="10" type="noConversion"/>
  </si>
  <si>
    <t>Benton Brown K Coverlet</t>
    <phoneticPr fontId="10" type="noConversion"/>
  </si>
  <si>
    <t>Benton Brown STD Sham</t>
    <phoneticPr fontId="10" type="noConversion"/>
  </si>
  <si>
    <t>Benton Brown K Sham</t>
    <phoneticPr fontId="10" type="noConversion"/>
  </si>
  <si>
    <t>F-BNB-FQCOV</t>
  </si>
  <si>
    <t>F-BNB-KCOV</t>
  </si>
  <si>
    <t>F-BNB-SSH</t>
  </si>
  <si>
    <t>F-BNB-KSH</t>
  </si>
  <si>
    <t xml:space="preserve">100% cotton , single layer pick stitch woven </t>
    <phoneticPr fontId="10" type="noConversion"/>
  </si>
  <si>
    <t xml:space="preserve">
100% cotton , single layer pick stitch woven                          </t>
    <phoneticPr fontId="10" type="noConversion"/>
  </si>
  <si>
    <t>Full/Queen: 96 x 96</t>
  </si>
  <si>
    <t>King: 114 x 96</t>
  </si>
  <si>
    <t>Standard sham: 20x26"</t>
  </si>
  <si>
    <t>K Sham: 20x36"</t>
  </si>
  <si>
    <t>Brown</t>
  </si>
  <si>
    <t>9404.90.9005</t>
  </si>
  <si>
    <t>6304.92.0000</t>
  </si>
  <si>
    <t>cotton jacquard</t>
    <phoneticPr fontId="10" type="noConversion"/>
  </si>
  <si>
    <t>COVERLET&amp;BEDSPR</t>
  </si>
  <si>
    <t>DL13-1284</t>
    <phoneticPr fontId="10" type="noConversion"/>
  </si>
  <si>
    <t>DL13-1285</t>
  </si>
  <si>
    <t>DL11-1286</t>
    <phoneticPr fontId="10" type="noConversion"/>
  </si>
  <si>
    <t>DL11-1287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</si>
</sst>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0.0%"/>
    <numFmt numFmtId="183" formatCode="0.0000%"/>
  </numFmts>
  <fonts count="14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name val="等线"/>
      <family val="2"/>
      <scheme val="minor"/>
    </font>
    <font>
      <sz val="12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6" fillId="0" borderId="0"/>
    <xf numFmtId="0" fontId="6" fillId="0" borderId="0"/>
    <xf numFmtId="0" fontId="6" fillId="0" borderId="0"/>
    <xf numFmtId="17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177" fontId="11" fillId="0" borderId="0" applyFont="0" applyFill="0" applyBorder="0" applyAlignment="0" applyProtection="0"/>
    <xf numFmtId="0" fontId="6" fillId="0" borderId="0"/>
    <xf numFmtId="177" fontId="6" fillId="0" borderId="0" applyFont="0" applyFill="0" applyBorder="0" applyAlignment="0" applyProtection="0"/>
    <xf numFmtId="0" fontId="3" fillId="0" borderId="0"/>
    <xf numFmtId="0" fontId="13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6" fillId="0" borderId="0"/>
    <xf numFmtId="177" fontId="3" fillId="0" borderId="0" applyFont="0" applyFill="0" applyBorder="0" applyAlignment="0" applyProtection="0"/>
    <xf numFmtId="0" fontId="13" fillId="0" borderId="0"/>
    <xf numFmtId="0" fontId="6" fillId="0" borderId="0"/>
    <xf numFmtId="0" fontId="2" fillId="0" borderId="0"/>
    <xf numFmtId="0" fontId="1" fillId="0" borderId="0"/>
    <xf numFmtId="0" fontId="13" fillId="0" borderId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79" fontId="4" fillId="4" borderId="1" xfId="0" applyNumberFormat="1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horizontal="center" wrapText="1"/>
    </xf>
    <xf numFmtId="178" fontId="9" fillId="4" borderId="1" xfId="1" applyNumberFormat="1" applyFont="1" applyFill="1" applyBorder="1" applyAlignment="1">
      <alignment wrapText="1"/>
    </xf>
    <xf numFmtId="178" fontId="4" fillId="6" borderId="2" xfId="0" applyNumberFormat="1" applyFont="1" applyFill="1" applyBorder="1" applyAlignment="1">
      <alignment horizontal="center" wrapText="1"/>
    </xf>
    <xf numFmtId="178" fontId="4" fillId="4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8" fontId="9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8" fontId="9" fillId="5" borderId="1" xfId="1" applyNumberFormat="1" applyFont="1" applyFill="1" applyBorder="1" applyAlignment="1">
      <alignment wrapText="1"/>
    </xf>
    <xf numFmtId="0" fontId="8" fillId="0" borderId="0" xfId="0" applyFont="1" applyAlignment="1">
      <alignment horizontal="center" wrapText="1"/>
    </xf>
    <xf numFmtId="178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8" fontId="7" fillId="7" borderId="1" xfId="1" applyNumberFormat="1" applyFont="1" applyFill="1" applyBorder="1" applyAlignment="1">
      <alignment wrapText="1"/>
    </xf>
    <xf numFmtId="178" fontId="4" fillId="3" borderId="1" xfId="0" applyNumberFormat="1" applyFont="1" applyFill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4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8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4" fillId="5" borderId="1" xfId="6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4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4" fillId="0" borderId="0" xfId="0" applyNumberFormat="1" applyFont="1" applyAlignment="1">
      <alignment horizontal="center" wrapText="1"/>
    </xf>
    <xf numFmtId="181" fontId="0" fillId="0" borderId="0" xfId="0" applyNumberFormat="1" applyAlignment="1">
      <alignment wrapText="1"/>
    </xf>
    <xf numFmtId="181" fontId="9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5" fillId="0" borderId="0" xfId="6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178" fontId="5" fillId="0" borderId="1" xfId="0" applyNumberFormat="1" applyFont="1" applyBorder="1" applyAlignment="1">
      <alignment wrapText="1"/>
    </xf>
    <xf numFmtId="0" fontId="0" fillId="5" borderId="1" xfId="0" applyFill="1" applyBorder="1" applyAlignment="1">
      <alignment wrapText="1"/>
    </xf>
    <xf numFmtId="0" fontId="12" fillId="0" borderId="1" xfId="20" applyFont="1" applyBorder="1" applyAlignment="1">
      <alignment horizontal="left"/>
    </xf>
    <xf numFmtId="0" fontId="6" fillId="9" borderId="1" xfId="21" applyFont="1" applyFill="1" applyBorder="1" applyAlignment="1">
      <alignment horizontal="left" vertical="center" wrapText="1"/>
    </xf>
    <xf numFmtId="0" fontId="6" fillId="0" borderId="1" xfId="2" applyBorder="1" applyAlignment="1">
      <alignment horizontal="center" vertical="center" wrapText="1"/>
    </xf>
    <xf numFmtId="182" fontId="6" fillId="0" borderId="1" xfId="2" applyNumberFormat="1" applyBorder="1" applyAlignment="1" applyProtection="1">
      <alignment horizontal="center" vertical="center"/>
      <protection locked="0"/>
    </xf>
    <xf numFmtId="183" fontId="0" fillId="0" borderId="1" xfId="0" applyNumberFormat="1" applyBorder="1" applyAlignment="1">
      <alignment wrapText="1"/>
    </xf>
    <xf numFmtId="0" fontId="6" fillId="5" borderId="1" xfId="0" applyFont="1" applyFill="1" applyBorder="1"/>
  </cellXfs>
  <cellStyles count="22">
    <cellStyle name="_ET_STYLE_NoName_00_" xfId="15" xr:uid="{DB3DC819-86BC-4A8B-A3D5-A6AD9A45A5BE}"/>
    <cellStyle name="_quotation-Mercury  3.22.2011 (for BBB)" xfId="18" xr:uid="{B9366819-BD2A-4CFF-A0A7-4F099BF7BBC1}"/>
    <cellStyle name="Currency 2" xfId="4" xr:uid="{A48D031E-B8CD-43B1-86F7-B68827965248}"/>
    <cellStyle name="Currency 2 2" xfId="10" xr:uid="{ACCFEF33-8155-4CBA-A9F0-E6F12B75C16A}"/>
    <cellStyle name="Currency 3" xfId="13" xr:uid="{304A5A0F-DBDC-4C6D-AA24-5BFD63EDA227}"/>
    <cellStyle name="Normal 2" xfId="6" xr:uid="{09A1825B-187A-42C5-999A-C45FA4DADBED}"/>
    <cellStyle name="Normal 2 18 2" xfId="1" xr:uid="{1BA08453-9F65-454B-A4A0-7177E70831F2}"/>
    <cellStyle name="Normal 2 2" xfId="11" xr:uid="{98D152DD-84AE-410C-8AFE-4EF46138E45D}"/>
    <cellStyle name="Normal 4" xfId="9" xr:uid="{0A04B277-F2D6-4ABF-A6AD-D2C02563BE09}"/>
    <cellStyle name="Normal 4 19" xfId="21" xr:uid="{A8A73943-1870-402A-9744-892C6B273043}"/>
    <cellStyle name="Normal 4 2" xfId="12" xr:uid="{B7AC4630-F0C7-4FDF-A57B-A2F4121EB123}"/>
    <cellStyle name="Percent 2" xfId="5" xr:uid="{55F1ADEC-5EEC-4DC4-A0F8-0707E953E32C}"/>
    <cellStyle name="Percent 2 2" xfId="14" xr:uid="{47C7EFEB-5AA9-46E4-8678-307EE9582385}"/>
    <cellStyle name="Style 1" xfId="3" xr:uid="{F4609D05-B161-47A5-8040-F8D4BA086F06}"/>
    <cellStyle name="常规" xfId="0" builtinId="0"/>
    <cellStyle name="常规 2" xfId="7" xr:uid="{D3E83912-73C7-46DA-93F9-AB7811CDA7D0}"/>
    <cellStyle name="常规 2 2" xfId="17" xr:uid="{41C392E7-3F38-44B7-AB9A-8A05917AD20F}"/>
    <cellStyle name="常规 3" xfId="19" xr:uid="{5C26D4AB-73ED-4E3E-92C1-ABB903190B51}"/>
    <cellStyle name="常规 4" xfId="20" xr:uid="{76CDF97C-8BDB-4B18-85A8-93046E11DDE0}"/>
    <cellStyle name="货币 2" xfId="8" xr:uid="{CB5E73F1-F0CE-4123-B45F-978ED09313A8}"/>
    <cellStyle name="货币 3" xfId="16" xr:uid="{C749BD24-A454-4DAB-95FA-DA8A225DCAFA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F5"/>
  <sheetViews>
    <sheetView tabSelected="1" zoomScale="90" zoomScaleNormal="90" workbookViewId="0">
      <selection activeCell="D20" sqref="D20"/>
    </sheetView>
  </sheetViews>
  <sheetFormatPr defaultColWidth="9.140625" defaultRowHeight="15" x14ac:dyDescent="0.25"/>
  <cols>
    <col min="1" max="1" width="10.140625" style="3" customWidth="1"/>
    <col min="2" max="2" width="27.5703125" style="2" customWidth="1"/>
    <col min="3" max="3" width="8.42578125" style="2" customWidth="1"/>
    <col min="4" max="4" width="16.42578125" style="2" customWidth="1"/>
    <col min="5" max="5" width="9.140625" style="2" customWidth="1"/>
    <col min="6" max="6" width="17.42578125" style="2" customWidth="1"/>
    <col min="7" max="7" width="10.5703125" style="2" customWidth="1"/>
    <col min="8" max="8" width="17.85546875" style="2" customWidth="1"/>
    <col min="9" max="9" width="11.140625" style="2" customWidth="1"/>
    <col min="10" max="10" width="23.140625" style="2" customWidth="1"/>
    <col min="11" max="11" width="15.7109375" style="52" customWidth="1"/>
    <col min="12" max="13" width="10.85546875" style="2" customWidth="1"/>
    <col min="14" max="14" width="16" style="2" customWidth="1"/>
    <col min="15" max="15" width="15.28515625" style="2" customWidth="1"/>
    <col min="16" max="17" width="8.85546875" style="2" customWidth="1"/>
    <col min="18" max="18" width="9.7109375" style="4" customWidth="1"/>
    <col min="19" max="19" width="8" style="5" customWidth="1"/>
    <col min="20" max="20" width="12" style="6" customWidth="1"/>
    <col min="21" max="21" width="8.5703125" style="6" customWidth="1"/>
    <col min="22" max="22" width="8.140625" style="6" customWidth="1"/>
    <col min="23" max="23" width="9.42578125" style="2" customWidth="1"/>
    <col min="24" max="24" width="8.140625" style="45" customWidth="1"/>
    <col min="25" max="25" width="8.7109375" style="45" customWidth="1"/>
    <col min="26" max="26" width="7.140625" style="45" customWidth="1"/>
    <col min="27" max="27" width="9" style="5" customWidth="1"/>
    <col min="28" max="28" width="6.28515625" style="7" customWidth="1"/>
    <col min="29" max="29" width="10" style="49" customWidth="1"/>
    <col min="30" max="30" width="9.85546875" style="7" customWidth="1"/>
    <col min="31" max="31" width="7.85546875" style="2" customWidth="1"/>
    <col min="32" max="32" width="8.85546875" style="6" customWidth="1"/>
    <col min="33" max="33" width="14" style="2" customWidth="1"/>
    <col min="34" max="34" width="8.42578125" style="8" customWidth="1"/>
    <col min="35" max="35" width="9" style="6" customWidth="1"/>
    <col min="36" max="36" width="8.42578125" style="6" customWidth="1"/>
    <col min="37" max="37" width="7.85546875" style="8" customWidth="1"/>
    <col min="38" max="38" width="5.85546875" style="6" customWidth="1"/>
    <col min="39" max="39" width="8.140625" style="8" customWidth="1"/>
    <col min="40" max="40" width="9.28515625" style="6" customWidth="1"/>
    <col min="41" max="41" width="11.5703125" style="8" customWidth="1"/>
    <col min="42" max="42" width="10.85546875" style="6" customWidth="1"/>
    <col min="43" max="43" width="9.5703125" style="2" customWidth="1"/>
    <col min="44" max="44" width="9.5703125" style="8" customWidth="1"/>
    <col min="45" max="45" width="6.42578125" style="6" customWidth="1"/>
    <col min="46" max="46" width="9.5703125" style="6" customWidth="1"/>
    <col min="47" max="47" width="8.28515625" style="8" customWidth="1"/>
    <col min="48" max="48" width="7.140625" style="8" customWidth="1"/>
    <col min="49" max="49" width="7.85546875" style="6" customWidth="1"/>
    <col min="50" max="50" width="9.5703125" style="6" customWidth="1"/>
    <col min="51" max="51" width="14.42578125" style="6" customWidth="1"/>
    <col min="52" max="52" width="12.140625" style="8" customWidth="1"/>
    <col min="53" max="53" width="12.140625" style="6" customWidth="1"/>
    <col min="54" max="54" width="9.140625" style="2" customWidth="1"/>
    <col min="55" max="55" width="10.42578125" style="2" bestFit="1" customWidth="1"/>
    <col min="56" max="56" width="9.140625" style="2"/>
    <col min="57" max="58" width="11.28515625" style="6" customWidth="1"/>
    <col min="59" max="16384" width="9.140625" style="2"/>
  </cols>
  <sheetData>
    <row r="1" spans="1:58" ht="68.099999999999994" customHeight="1" x14ac:dyDescent="0.25">
      <c r="A1" s="11" t="s">
        <v>6</v>
      </c>
      <c r="B1" s="11" t="s">
        <v>7</v>
      </c>
      <c r="C1" s="43" t="s">
        <v>8</v>
      </c>
      <c r="D1" s="44" t="s">
        <v>0</v>
      </c>
      <c r="E1" s="44" t="s">
        <v>2</v>
      </c>
      <c r="F1" s="13" t="s">
        <v>57</v>
      </c>
      <c r="G1" s="43" t="s">
        <v>9</v>
      </c>
      <c r="H1" s="12" t="s">
        <v>10</v>
      </c>
      <c r="I1" s="42" t="s">
        <v>59</v>
      </c>
      <c r="J1" s="12" t="s">
        <v>11</v>
      </c>
      <c r="K1" s="42" t="s">
        <v>61</v>
      </c>
      <c r="L1" s="12" t="s">
        <v>12</v>
      </c>
      <c r="M1" s="12" t="s">
        <v>13</v>
      </c>
      <c r="N1" s="43" t="s">
        <v>14</v>
      </c>
      <c r="O1" s="43" t="s">
        <v>15</v>
      </c>
      <c r="P1" s="43" t="s">
        <v>16</v>
      </c>
      <c r="Q1" s="42" t="s">
        <v>60</v>
      </c>
      <c r="R1" s="14" t="s">
        <v>17</v>
      </c>
      <c r="S1" s="15" t="s">
        <v>18</v>
      </c>
      <c r="T1" s="16" t="s">
        <v>19</v>
      </c>
      <c r="U1" s="17" t="s">
        <v>20</v>
      </c>
      <c r="V1" s="18" t="s">
        <v>21</v>
      </c>
      <c r="W1" s="19" t="s">
        <v>1</v>
      </c>
      <c r="X1" s="46" t="s">
        <v>22</v>
      </c>
      <c r="Y1" s="46" t="s">
        <v>23</v>
      </c>
      <c r="Z1" s="46" t="s">
        <v>24</v>
      </c>
      <c r="AA1" s="20" t="s">
        <v>25</v>
      </c>
      <c r="AB1" s="21" t="s">
        <v>26</v>
      </c>
      <c r="AC1" s="50" t="s">
        <v>27</v>
      </c>
      <c r="AD1" s="22" t="s">
        <v>28</v>
      </c>
      <c r="AE1" s="11" t="s">
        <v>29</v>
      </c>
      <c r="AF1" s="23" t="s">
        <v>30</v>
      </c>
      <c r="AG1" s="11" t="s">
        <v>31</v>
      </c>
      <c r="AH1" s="24" t="s">
        <v>32</v>
      </c>
      <c r="AI1" s="25" t="s">
        <v>33</v>
      </c>
      <c r="AJ1" s="23" t="s">
        <v>34</v>
      </c>
      <c r="AK1" s="24" t="s">
        <v>35</v>
      </c>
      <c r="AL1" s="23" t="s">
        <v>36</v>
      </c>
      <c r="AM1" s="24" t="s">
        <v>37</v>
      </c>
      <c r="AN1" s="23" t="s">
        <v>38</v>
      </c>
      <c r="AO1" s="24" t="s">
        <v>39</v>
      </c>
      <c r="AP1" s="23" t="s">
        <v>40</v>
      </c>
      <c r="AQ1" s="19" t="s">
        <v>41</v>
      </c>
      <c r="AR1" s="24" t="s">
        <v>42</v>
      </c>
      <c r="AS1" s="23" t="s">
        <v>43</v>
      </c>
      <c r="AT1" s="26" t="s">
        <v>44</v>
      </c>
      <c r="AU1" s="48" t="s">
        <v>45</v>
      </c>
      <c r="AV1" s="23" t="s">
        <v>46</v>
      </c>
      <c r="AW1" s="23" t="s">
        <v>47</v>
      </c>
      <c r="AX1" s="27" t="s">
        <v>48</v>
      </c>
      <c r="AY1" s="28" t="s">
        <v>49</v>
      </c>
      <c r="AZ1" s="27" t="s">
        <v>50</v>
      </c>
      <c r="BA1" s="29" t="s">
        <v>51</v>
      </c>
      <c r="BB1" s="30" t="s">
        <v>52</v>
      </c>
      <c r="BC1" s="30" t="s">
        <v>53</v>
      </c>
      <c r="BD1" s="11" t="s">
        <v>54</v>
      </c>
      <c r="BE1" s="31" t="s">
        <v>55</v>
      </c>
      <c r="BF1" s="31" t="s">
        <v>56</v>
      </c>
    </row>
    <row r="2" spans="1:58" ht="45" x14ac:dyDescent="0.25">
      <c r="A2" s="32">
        <v>1</v>
      </c>
      <c r="B2" s="1"/>
      <c r="C2" s="1"/>
      <c r="D2" s="1" t="s">
        <v>4</v>
      </c>
      <c r="E2" s="1"/>
      <c r="F2" s="1" t="s">
        <v>85</v>
      </c>
      <c r="G2" s="53" t="s">
        <v>62</v>
      </c>
      <c r="H2" s="53" t="s">
        <v>67</v>
      </c>
      <c r="I2" s="53" t="s">
        <v>63</v>
      </c>
      <c r="J2" s="54" t="s">
        <v>76</v>
      </c>
      <c r="K2" s="53" t="s">
        <v>84</v>
      </c>
      <c r="L2" s="58" t="s">
        <v>77</v>
      </c>
      <c r="M2" s="58" t="s">
        <v>81</v>
      </c>
      <c r="N2" s="57" t="s">
        <v>71</v>
      </c>
      <c r="O2" s="62" t="s">
        <v>86</v>
      </c>
      <c r="P2" s="56"/>
      <c r="Q2" s="1" t="s">
        <v>58</v>
      </c>
      <c r="R2" s="33"/>
      <c r="S2" s="34"/>
      <c r="T2" s="35" t="str">
        <f t="shared" ref="T2:T4" si="0">IF(ISERROR(R2/S2),"",R2/S2)</f>
        <v/>
      </c>
      <c r="U2" s="36">
        <v>17.7</v>
      </c>
      <c r="V2" s="10"/>
      <c r="W2" s="1" t="s">
        <v>3</v>
      </c>
      <c r="X2" s="47">
        <v>51</v>
      </c>
      <c r="Y2" s="47">
        <v>40</v>
      </c>
      <c r="Z2" s="47">
        <v>35</v>
      </c>
      <c r="AA2" s="34">
        <v>2</v>
      </c>
      <c r="AB2" s="9">
        <v>2</v>
      </c>
      <c r="AC2" s="51">
        <f>IF(X2="","",X2*Y2*Z2/1000000)</f>
        <v>7.0999999999999994E-2</v>
      </c>
      <c r="AD2" s="37">
        <f t="shared" ref="AD2:AD4" si="1">IF(AB2="","",65/AC2*AB2)</f>
        <v>1831</v>
      </c>
      <c r="AE2" s="1">
        <v>3200</v>
      </c>
      <c r="AF2" s="38">
        <f t="shared" ref="AF2:AF4" si="2">IF(ISERROR(AE2/AD2),"",AE2/AD2)</f>
        <v>1.75</v>
      </c>
      <c r="AG2" s="59" t="s">
        <v>82</v>
      </c>
      <c r="AH2" s="60">
        <f>12.8%+50%</f>
        <v>0.628</v>
      </c>
      <c r="AI2" s="38">
        <f>IF(ISERROR(U2*AH2),"",U2*AH2)</f>
        <v>11.12</v>
      </c>
      <c r="AJ2" s="38">
        <f t="shared" ref="AJ2:AJ4" si="3">IF(ISERROR(U2+AF2+AI2),"",U2+AF2+AI2)</f>
        <v>30.57</v>
      </c>
      <c r="AK2" s="39">
        <v>0.04</v>
      </c>
      <c r="AL2" s="38">
        <f t="shared" ref="AL2:AL4" si="4">IF(ISERROR(BA2*AK2),"",BA2*AK2)</f>
        <v>2.2000000000000002</v>
      </c>
      <c r="AM2" s="39">
        <v>0.1</v>
      </c>
      <c r="AN2" s="38">
        <f t="shared" ref="AN2:AN4" si="5">IF(ISERROR(BA2*AM2),"",BA2*AM2)</f>
        <v>5.5</v>
      </c>
      <c r="AO2" s="39">
        <v>0.08</v>
      </c>
      <c r="AP2" s="38">
        <f t="shared" ref="AP2:AP4" si="6">IF(ISERROR(BA2*AO2),"",BA2*AO2)</f>
        <v>4.4000000000000004</v>
      </c>
      <c r="AQ2" s="53"/>
      <c r="AR2" s="39"/>
      <c r="AS2" s="38">
        <f t="shared" ref="AS2:AS4" si="7">IF(ISERROR(BA2*AR2),"",BA2*AR2)</f>
        <v>0</v>
      </c>
      <c r="AT2" s="1"/>
      <c r="AU2" s="39"/>
      <c r="AV2" s="40">
        <f t="shared" ref="AV2:AV4" si="8">IF(ISERROR(BA2*AU2),"",BA2*AU2)</f>
        <v>0</v>
      </c>
      <c r="AW2" s="38">
        <f>IF(ISERROR(AL2+AN2+AP2+AS2+AV2),"",AL2+AN2+AP2+AS2+AV2)</f>
        <v>12.1</v>
      </c>
      <c r="AX2" s="38">
        <f t="shared" ref="AX2:AX4" si="9">IF(ISERROR(AJ2+AW2),"",AJ2+AW2)</f>
        <v>42.67</v>
      </c>
      <c r="AY2" s="41">
        <f t="shared" ref="AY2:AY3" si="10">IF(ISERROR((BA2-AX2)/BA2),"",(BA2-AX2)/BA2)</f>
        <v>0.224</v>
      </c>
      <c r="AZ2" s="38">
        <f t="shared" ref="AZ2:AZ4" si="11">IF(ISERROR(BB2*(1-BC2)),"",BB2*(1-BC2))</f>
        <v>54.99</v>
      </c>
      <c r="BA2" s="10">
        <v>54.99</v>
      </c>
      <c r="BB2" s="55">
        <v>159</v>
      </c>
      <c r="BC2" s="61">
        <v>0.65415100000000004</v>
      </c>
      <c r="BD2" s="9">
        <v>446</v>
      </c>
      <c r="BE2" s="38">
        <f t="shared" ref="BE2:BE4" si="12">IF(ISERROR(AY2*BD2),"",AX2*BD2)</f>
        <v>19030.82</v>
      </c>
      <c r="BF2" s="38">
        <f t="shared" ref="BF2:BF4" si="13">IF(ISERROR(BA2*BD2),"",BA2*BD2)</f>
        <v>24525.54</v>
      </c>
    </row>
    <row r="3" spans="1:58" ht="30" x14ac:dyDescent="0.25">
      <c r="A3" s="32">
        <v>2</v>
      </c>
      <c r="B3" s="1"/>
      <c r="C3" s="1"/>
      <c r="D3" s="1" t="s">
        <v>4</v>
      </c>
      <c r="E3" s="1"/>
      <c r="F3" s="1" t="s">
        <v>85</v>
      </c>
      <c r="G3" s="53" t="s">
        <v>62</v>
      </c>
      <c r="H3" s="53" t="s">
        <v>68</v>
      </c>
      <c r="I3" s="53" t="s">
        <v>64</v>
      </c>
      <c r="J3" s="54" t="s">
        <v>75</v>
      </c>
      <c r="K3" s="53" t="s">
        <v>84</v>
      </c>
      <c r="L3" s="58" t="s">
        <v>78</v>
      </c>
      <c r="M3" s="58" t="s">
        <v>81</v>
      </c>
      <c r="N3" s="57" t="s">
        <v>72</v>
      </c>
      <c r="O3" s="62" t="s">
        <v>87</v>
      </c>
      <c r="P3" s="56"/>
      <c r="Q3" s="1" t="s">
        <v>58</v>
      </c>
      <c r="R3" s="33"/>
      <c r="S3" s="34"/>
      <c r="T3" s="35" t="str">
        <f t="shared" si="0"/>
        <v/>
      </c>
      <c r="U3" s="36">
        <v>20.65</v>
      </c>
      <c r="V3" s="10"/>
      <c r="W3" s="1" t="s">
        <v>3</v>
      </c>
      <c r="X3" s="47">
        <v>51</v>
      </c>
      <c r="Y3" s="47">
        <v>40</v>
      </c>
      <c r="Z3" s="47">
        <v>43</v>
      </c>
      <c r="AA3" s="34">
        <v>2</v>
      </c>
      <c r="AB3" s="9">
        <v>2</v>
      </c>
      <c r="AC3" s="51">
        <f t="shared" ref="AC3:AC4" si="14">IF(X3="","",X3*Y3*Z3/1000000)</f>
        <v>8.7999999999999995E-2</v>
      </c>
      <c r="AD3" s="37">
        <f t="shared" si="1"/>
        <v>1477</v>
      </c>
      <c r="AE3" s="1">
        <v>3200</v>
      </c>
      <c r="AF3" s="38">
        <f t="shared" si="2"/>
        <v>2.17</v>
      </c>
      <c r="AG3" s="59" t="s">
        <v>82</v>
      </c>
      <c r="AH3" s="60">
        <f>12.8%+50%</f>
        <v>0.628</v>
      </c>
      <c r="AI3" s="38">
        <f t="shared" ref="AI3:AI4" si="15">IF(ISERROR(U3*AH3),"",U3*AH3)</f>
        <v>12.97</v>
      </c>
      <c r="AJ3" s="38">
        <f t="shared" si="3"/>
        <v>35.79</v>
      </c>
      <c r="AK3" s="39">
        <v>0.04</v>
      </c>
      <c r="AL3" s="38">
        <f t="shared" si="4"/>
        <v>2.5299999999999998</v>
      </c>
      <c r="AM3" s="39">
        <v>0.1</v>
      </c>
      <c r="AN3" s="38">
        <f t="shared" si="5"/>
        <v>6.32</v>
      </c>
      <c r="AO3" s="39">
        <v>0.08</v>
      </c>
      <c r="AP3" s="38">
        <f t="shared" si="6"/>
        <v>5.05</v>
      </c>
      <c r="AQ3" s="53"/>
      <c r="AR3" s="39"/>
      <c r="AS3" s="38">
        <f t="shared" si="7"/>
        <v>0</v>
      </c>
      <c r="AT3" s="1"/>
      <c r="AU3" s="39"/>
      <c r="AV3" s="40">
        <f t="shared" si="8"/>
        <v>0</v>
      </c>
      <c r="AW3" s="38">
        <f t="shared" ref="AW3:AW4" si="16">IF(ISERROR(AL3+AN3+AP3+AS3+AV3),"",AL3+AN3+AP3+AS3+AV3)</f>
        <v>13.9</v>
      </c>
      <c r="AX3" s="38">
        <f t="shared" si="9"/>
        <v>49.69</v>
      </c>
      <c r="AY3" s="41">
        <f t="shared" si="10"/>
        <v>0.2135</v>
      </c>
      <c r="AZ3" s="38">
        <f t="shared" si="11"/>
        <v>63.18</v>
      </c>
      <c r="BA3" s="10">
        <v>63.18</v>
      </c>
      <c r="BB3" s="10">
        <v>179</v>
      </c>
      <c r="BC3" s="61">
        <v>0.64703900000000003</v>
      </c>
      <c r="BD3" s="9">
        <v>446</v>
      </c>
      <c r="BE3" s="38">
        <f t="shared" si="12"/>
        <v>22161.74</v>
      </c>
      <c r="BF3" s="38">
        <f t="shared" si="13"/>
        <v>28178.28</v>
      </c>
    </row>
    <row r="4" spans="1:58" ht="42" customHeight="1" x14ac:dyDescent="0.25">
      <c r="A4" s="32">
        <v>3</v>
      </c>
      <c r="B4" s="1"/>
      <c r="C4" s="1"/>
      <c r="D4" s="1" t="s">
        <v>4</v>
      </c>
      <c r="E4" s="1"/>
      <c r="F4" s="1" t="s">
        <v>5</v>
      </c>
      <c r="G4" s="53" t="s">
        <v>62</v>
      </c>
      <c r="H4" s="53" t="s">
        <v>69</v>
      </c>
      <c r="I4" s="53" t="s">
        <v>65</v>
      </c>
      <c r="J4" s="54" t="s">
        <v>75</v>
      </c>
      <c r="K4" s="53" t="s">
        <v>84</v>
      </c>
      <c r="L4" s="58" t="s">
        <v>79</v>
      </c>
      <c r="M4" s="58" t="s">
        <v>81</v>
      </c>
      <c r="N4" s="57" t="s">
        <v>73</v>
      </c>
      <c r="O4" s="62" t="s">
        <v>88</v>
      </c>
      <c r="P4" s="56"/>
      <c r="Q4" s="1" t="s">
        <v>58</v>
      </c>
      <c r="R4" s="33"/>
      <c r="S4" s="34"/>
      <c r="T4" s="35" t="str">
        <f t="shared" si="0"/>
        <v/>
      </c>
      <c r="U4" s="36">
        <v>4.25</v>
      </c>
      <c r="V4" s="10"/>
      <c r="W4" s="1" t="s">
        <v>3</v>
      </c>
      <c r="X4" s="47">
        <v>52</v>
      </c>
      <c r="Y4" s="47">
        <v>26</v>
      </c>
      <c r="Z4" s="47">
        <v>8</v>
      </c>
      <c r="AA4" s="34">
        <v>2</v>
      </c>
      <c r="AB4" s="9">
        <v>2</v>
      </c>
      <c r="AC4" s="51">
        <f t="shared" si="14"/>
        <v>1.0999999999999999E-2</v>
      </c>
      <c r="AD4" s="37">
        <f t="shared" si="1"/>
        <v>11818</v>
      </c>
      <c r="AE4" s="1">
        <v>3200</v>
      </c>
      <c r="AF4" s="38">
        <f t="shared" si="2"/>
        <v>0.27</v>
      </c>
      <c r="AG4" s="59" t="s">
        <v>83</v>
      </c>
      <c r="AH4" s="60">
        <f>5.3%+50%</f>
        <v>0.55300000000000005</v>
      </c>
      <c r="AI4" s="38">
        <f t="shared" si="15"/>
        <v>2.35</v>
      </c>
      <c r="AJ4" s="38">
        <f t="shared" si="3"/>
        <v>6.87</v>
      </c>
      <c r="AK4" s="39">
        <v>0.04</v>
      </c>
      <c r="AL4" s="38">
        <f t="shared" si="4"/>
        <v>0.51</v>
      </c>
      <c r="AM4" s="39">
        <v>0.1</v>
      </c>
      <c r="AN4" s="38">
        <f t="shared" si="5"/>
        <v>1.29</v>
      </c>
      <c r="AO4" s="39">
        <v>0.08</v>
      </c>
      <c r="AP4" s="38">
        <f t="shared" si="6"/>
        <v>1.03</v>
      </c>
      <c r="AQ4" s="53"/>
      <c r="AR4" s="39"/>
      <c r="AS4" s="38">
        <f t="shared" si="7"/>
        <v>0</v>
      </c>
      <c r="AT4" s="1"/>
      <c r="AU4" s="39"/>
      <c r="AV4" s="40">
        <f t="shared" si="8"/>
        <v>0</v>
      </c>
      <c r="AW4" s="38">
        <f t="shared" si="16"/>
        <v>2.83</v>
      </c>
      <c r="AX4" s="38">
        <f t="shared" si="9"/>
        <v>9.6999999999999993</v>
      </c>
      <c r="AY4" s="41">
        <f>IF(ISERROR((BA4-AX4)/BA4),"",(BA4-AX4)/BA4)</f>
        <v>0.24629999999999999</v>
      </c>
      <c r="AZ4" s="38">
        <f t="shared" si="11"/>
        <v>12.87</v>
      </c>
      <c r="BA4" s="10">
        <v>12.87</v>
      </c>
      <c r="BB4" s="10">
        <v>39</v>
      </c>
      <c r="BC4" s="39">
        <v>0.67</v>
      </c>
      <c r="BD4" s="9">
        <v>852</v>
      </c>
      <c r="BE4" s="38">
        <f t="shared" si="12"/>
        <v>8264.4</v>
      </c>
      <c r="BF4" s="38">
        <f t="shared" si="13"/>
        <v>10965.24</v>
      </c>
    </row>
    <row r="5" spans="1:58" ht="42" customHeight="1" x14ac:dyDescent="0.25">
      <c r="A5" s="32">
        <v>3</v>
      </c>
      <c r="B5" s="1"/>
      <c r="C5" s="1"/>
      <c r="D5" s="1" t="s">
        <v>4</v>
      </c>
      <c r="E5" s="1"/>
      <c r="F5" s="1" t="s">
        <v>5</v>
      </c>
      <c r="G5" s="53" t="s">
        <v>62</v>
      </c>
      <c r="H5" s="53" t="s">
        <v>70</v>
      </c>
      <c r="I5" s="53" t="s">
        <v>66</v>
      </c>
      <c r="J5" s="54" t="s">
        <v>75</v>
      </c>
      <c r="K5" s="53" t="s">
        <v>84</v>
      </c>
      <c r="L5" s="58" t="s">
        <v>80</v>
      </c>
      <c r="M5" s="58" t="s">
        <v>81</v>
      </c>
      <c r="N5" s="57" t="s">
        <v>74</v>
      </c>
      <c r="O5" s="62" t="s">
        <v>89</v>
      </c>
      <c r="P5" s="56"/>
      <c r="Q5" s="1" t="s">
        <v>58</v>
      </c>
      <c r="R5" s="33"/>
      <c r="S5" s="34"/>
      <c r="T5" s="35" t="str">
        <f t="shared" ref="T5" si="17">IF(ISERROR(R5/S5),"",R5/S5)</f>
        <v/>
      </c>
      <c r="U5" s="36">
        <v>5</v>
      </c>
      <c r="V5" s="10"/>
      <c r="W5" s="1" t="s">
        <v>3</v>
      </c>
      <c r="X5" s="47">
        <v>52</v>
      </c>
      <c r="Y5" s="47">
        <v>26</v>
      </c>
      <c r="Z5" s="47">
        <v>9</v>
      </c>
      <c r="AA5" s="34">
        <v>2</v>
      </c>
      <c r="AB5" s="9">
        <v>2</v>
      </c>
      <c r="AC5" s="51">
        <f t="shared" ref="AC5" si="18">IF(X5="","",X5*Y5*Z5/1000000)</f>
        <v>1.2E-2</v>
      </c>
      <c r="AD5" s="37">
        <f t="shared" ref="AD5" si="19">IF(AB5="","",65/AC5*AB5)</f>
        <v>10833</v>
      </c>
      <c r="AE5" s="1">
        <v>3200</v>
      </c>
      <c r="AF5" s="38">
        <f t="shared" ref="AF5" si="20">IF(ISERROR(AE5/AD5),"",AE5/AD5)</f>
        <v>0.3</v>
      </c>
      <c r="AG5" s="59" t="s">
        <v>83</v>
      </c>
      <c r="AH5" s="60">
        <f t="shared" ref="AH5" si="21">5.3%+50%</f>
        <v>0.55300000000000005</v>
      </c>
      <c r="AI5" s="38">
        <f t="shared" ref="AI5" si="22">IF(ISERROR(U5*AH5),"",U5*AH5)</f>
        <v>2.77</v>
      </c>
      <c r="AJ5" s="38">
        <f t="shared" ref="AJ5" si="23">IF(ISERROR(U5+AF5+AI5),"",U5+AF5+AI5)</f>
        <v>8.07</v>
      </c>
      <c r="AK5" s="39">
        <v>0.04</v>
      </c>
      <c r="AL5" s="38">
        <f t="shared" ref="AL5" si="24">IF(ISERROR(BA5*AK5),"",BA5*AK5)</f>
        <v>0.61</v>
      </c>
      <c r="AM5" s="39">
        <v>0.1</v>
      </c>
      <c r="AN5" s="38">
        <f t="shared" ref="AN5" si="25">IF(ISERROR(BA5*AM5),"",BA5*AM5)</f>
        <v>1.52</v>
      </c>
      <c r="AO5" s="39">
        <v>0.08</v>
      </c>
      <c r="AP5" s="38">
        <f t="shared" ref="AP5" si="26">IF(ISERROR(BA5*AO5),"",BA5*AO5)</f>
        <v>1.22</v>
      </c>
      <c r="AQ5" s="53"/>
      <c r="AR5" s="39"/>
      <c r="AS5" s="38">
        <f t="shared" ref="AS5" si="27">IF(ISERROR(BA5*AR5),"",BA5*AR5)</f>
        <v>0</v>
      </c>
      <c r="AT5" s="1"/>
      <c r="AU5" s="39"/>
      <c r="AV5" s="40">
        <f t="shared" ref="AV5" si="28">IF(ISERROR(BA5*AU5),"",BA5*AU5)</f>
        <v>0</v>
      </c>
      <c r="AW5" s="38">
        <f t="shared" ref="AW5" si="29">IF(ISERROR(AL5+AN5+AP5+AS5+AV5),"",AL5+AN5+AP5+AS5+AV5)</f>
        <v>3.35</v>
      </c>
      <c r="AX5" s="38">
        <f t="shared" ref="AX5" si="30">IF(ISERROR(AJ5+AW5),"",AJ5+AW5)</f>
        <v>11.42</v>
      </c>
      <c r="AY5" s="41">
        <f t="shared" ref="AY5" si="31">IF(ISERROR((BA5-AX5)/BA5),"",(BA5-AX5)/BA5)</f>
        <v>0.2492</v>
      </c>
      <c r="AZ5" s="38">
        <f t="shared" ref="AZ5" si="32">IF(ISERROR(BB5*(1-BC5)),"",BB5*(1-BC5))</f>
        <v>15.21</v>
      </c>
      <c r="BA5" s="10">
        <v>15.21</v>
      </c>
      <c r="BB5" s="10">
        <v>44</v>
      </c>
      <c r="BC5" s="39">
        <v>0.65429999999999999</v>
      </c>
      <c r="BD5" s="9">
        <v>852</v>
      </c>
      <c r="BE5" s="38">
        <f t="shared" ref="BE5" si="33">IF(ISERROR(AY5*BD5),"",AX5*BD5)</f>
        <v>9729.84</v>
      </c>
      <c r="BF5" s="38">
        <f t="shared" ref="BF5" si="34">IF(ISERROR(BA5*BD5),"",BA5*BD5)</f>
        <v>12958.92</v>
      </c>
    </row>
  </sheetData>
  <sheetProtection insertRows="0" deleteRows="0" sort="0"/>
  <protectedRanges>
    <protectedRange sqref="L6:BA148 AW2:AZ5 A6:J148 BB2:BD5 A2:K5 AI2:AS5 N2:N5 P2:AF5" name="Range1"/>
    <protectedRange sqref="AV2:AV5" name="Range1_1"/>
    <protectedRange sqref="K6:K148" name="Range1_2"/>
    <protectedRange sqref="O2:O5" name="Range1_4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DC510DE-8BC3-490F-91CC-9B30271E4E3F}">
          <x14:formula1>
            <xm:f>#REF!</xm:f>
          </x14:formula1>
          <xm:sqref>F2:F5</xm:sqref>
        </x14:dataValidation>
        <x14:dataValidation type="list" allowBlank="1" showInputMessage="1" showErrorMessage="1" xr:uid="{03C2B5C9-DC27-464C-8FF0-16ADAFAF39BB}">
          <x14:formula1>
            <xm:f>#REF!</xm:f>
          </x14:formula1>
          <xm:sqref>D2:D5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W2:W5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Q2:Q5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2026-01-19T01:58:44Z</dcterms:modified>
</cp:coreProperties>
</file>