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DBB1C545-9AC1-469D-877F-9F01B1AA1336}" xr6:coauthVersionLast="47" xr6:coauthVersionMax="47" xr10:uidLastSave="{00000000-0000-0000-0000-000000000000}"/>
  <bookViews>
    <workbookView xWindow="-110" yWindow="-110" windowWidth="19420" windowHeight="11500" xr2:uid="{4B563BD4-6881-42A4-BC34-2CEE9E4C32A8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" i="1" l="1"/>
  <c r="BD6" i="1"/>
  <c r="BC6" i="1"/>
  <c r="AY6" i="1"/>
  <c r="AS6" i="1"/>
  <c r="AP6" i="1"/>
  <c r="AN6" i="1"/>
  <c r="AT6" i="1" s="1"/>
  <c r="AJ6" i="1"/>
  <c r="AK6" i="1" s="1"/>
  <c r="AD6" i="1"/>
  <c r="AF6" i="1" s="1"/>
  <c r="AH6" i="1" s="1"/>
  <c r="AL6" i="1" s="1"/>
  <c r="BE5" i="1"/>
  <c r="BD5" i="1"/>
  <c r="BC5" i="1"/>
  <c r="AY5" i="1"/>
  <c r="AS5" i="1"/>
  <c r="AP5" i="1"/>
  <c r="AN5" i="1"/>
  <c r="AT5" i="1" s="1"/>
  <c r="AJ5" i="1"/>
  <c r="AK5" i="1" s="1"/>
  <c r="AD5" i="1"/>
  <c r="AF5" i="1" s="1"/>
  <c r="AH5" i="1" s="1"/>
  <c r="AL5" i="1" s="1"/>
  <c r="AU5" i="1" s="1"/>
  <c r="BE4" i="1"/>
  <c r="BD4" i="1"/>
  <c r="BC4" i="1"/>
  <c r="AY4" i="1"/>
  <c r="AS4" i="1"/>
  <c r="AP4" i="1"/>
  <c r="AN4" i="1"/>
  <c r="AJ4" i="1"/>
  <c r="AK4" i="1" s="1"/>
  <c r="AD4" i="1"/>
  <c r="AF4" i="1" s="1"/>
  <c r="AH4" i="1" s="1"/>
  <c r="BE3" i="1"/>
  <c r="BD3" i="1"/>
  <c r="BC3" i="1"/>
  <c r="AY3" i="1"/>
  <c r="AS3" i="1"/>
  <c r="AP3" i="1"/>
  <c r="AN3" i="1"/>
  <c r="AT3" i="1" s="1"/>
  <c r="AJ3" i="1"/>
  <c r="AK3" i="1" s="1"/>
  <c r="AD3" i="1"/>
  <c r="AF3" i="1" s="1"/>
  <c r="AH3" i="1" s="1"/>
  <c r="BE2" i="1"/>
  <c r="BD2" i="1"/>
  <c r="BC2" i="1"/>
  <c r="AY2" i="1"/>
  <c r="AS2" i="1"/>
  <c r="AP2" i="1"/>
  <c r="AN2" i="1"/>
  <c r="AJ2" i="1"/>
  <c r="AK2" i="1" s="1"/>
  <c r="AD2" i="1"/>
  <c r="AF2" i="1" s="1"/>
  <c r="AH2" i="1" s="1"/>
  <c r="AL2" i="1" s="1"/>
  <c r="AT4" i="1" l="1"/>
  <c r="AU6" i="1"/>
  <c r="AL4" i="1"/>
  <c r="AU4" i="1" s="1"/>
  <c r="AV4" i="1" s="1"/>
  <c r="AL3" i="1"/>
  <c r="AU3" i="1" s="1"/>
  <c r="BB3" i="1" s="1"/>
  <c r="AT2" i="1"/>
  <c r="AU2" i="1" s="1"/>
  <c r="BB6" i="1"/>
  <c r="AV6" i="1"/>
  <c r="BB5" i="1"/>
  <c r="AV5" i="1"/>
  <c r="AV3" i="1" l="1"/>
  <c r="BB4" i="1"/>
  <c r="AV2" i="1"/>
  <c r="B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6EEAD917-6684-45FF-891E-C4C907CD0BB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468AC662-7CC9-4E79-ABA8-B063963662E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8F131F84-F296-47C6-ADC8-6FB8B780634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BB54F6A9-B2AA-490C-9AF0-2D0FD5E6AC92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A391731E-A442-4CCC-B6BD-D3F73B21623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94087426-D071-45AE-B06D-F761228158B8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DB3346FF-374B-4F1B-B15A-69AB05FBB043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37558824-1153-416F-B66A-D3F1CC843E05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1D4F6C91-3D51-48C2-88B3-5617E64D0F71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6CAB4542-781C-4A78-B112-621F77E4F876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C67362E3-AF11-4136-840F-A4E623325CB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9CA95919-6A1A-47CC-B561-0B70598DEE4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034BA24E-54BD-453D-AA35-54782737C14F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6B589BC0-01F6-4016-8997-D544AAC296B7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57DB78C5-F8C8-43ED-9413-A9BAB3C45463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72417645-D048-49D1-93F8-E7DF98FB9A4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<sst xmlns="http://schemas.openxmlformats.org/spreadsheetml/2006/main" count="152" uniqueCount="101">
  <si>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</si>
  <si>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</si>
  <si>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</si>
  <si>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</si>
  <si>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</si>
  <si>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</si>
  <si>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</si>
  <si>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</si>
  <si>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</si>
  <si>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</si>
  <si>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</si>
  <si>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</si>
  <si>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</si>
  <si>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</si>
  <si>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</si>
  <si>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</si>
  <si>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</si>
  <si>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</si>
  <si>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</si>
  <si>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</si>
  <si>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</si>
  <si>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</si>
  <si>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</si>
  <si>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</si>
  <si>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</si>
  <si>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</si>
  <si>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</si>
  <si>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</si>
  <si>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</si>
  <si>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</si>
  <si>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</si>
  <si>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</si>
  <si>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</si>
  <si>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</si>
  <si>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</si>
  <si>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</si>
  <si>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</si>
  <si>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</si>
  <si>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</si>
  <si>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</si>
  <si>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</si>
  <si>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</si>
  <si>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</si>
  <si>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</si>
  <si>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</si>
  <si>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</si>
  <si>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</si>
  <si>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</si>
  <si>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</si>
  <si>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</si>
  <si>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</si>
  <si>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</si>
  <si>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</si>
  <si>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</si>
  <si>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</si>
  <si>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</si>
  <si>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</si>
  <si>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</si>
  <si>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</si>
  <si>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</si>
  <si>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</si>
  <si>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</si>
  <si>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  <phoneticPr fontId="0" type="noConversion"/>
  </si>
  <si>
    <t>Laura Ashley 4%</t>
  </si>
  <si>
    <t>Shower Curtain</t>
  </si>
  <si>
    <t>Marienne Border</t>
  </si>
  <si>
    <t>100% Polyester Shower Curtain</t>
    <phoneticPr fontId="2" type="noConversion"/>
  </si>
  <si>
    <t xml:space="preserve"> Materiel:  100% polyester,190gsm slub ,with trim on 3 sides                     Weight:190gsm                       </t>
  </si>
  <si>
    <t>100% polyester</t>
    <phoneticPr fontId="2" type="noConversion"/>
  </si>
  <si>
    <t xml:space="preserve"> 72x72"</t>
    <phoneticPr fontId="0" type="noConversion"/>
  </si>
  <si>
    <t>white</t>
    <phoneticPr fontId="0" type="noConversion"/>
  </si>
  <si>
    <t>LA70-0541</t>
  </si>
  <si>
    <t>Piece</t>
  </si>
  <si>
    <t>Normal</t>
  </si>
  <si>
    <t xml:space="preserve"> Header card + plastic hanger</t>
    <phoneticPr fontId="0" type="noConversion"/>
  </si>
  <si>
    <t>6303.92.2050</t>
  </si>
  <si>
    <t>Shanghai,China</t>
  </si>
  <si>
    <t>China</t>
  </si>
  <si>
    <t>Kingmax</t>
    <phoneticPr fontId="0" type="noConversion"/>
  </si>
  <si>
    <t>SYDNEY</t>
    <phoneticPr fontId="0" type="noConversion"/>
  </si>
  <si>
    <t>Material/Quality: 100% Polyester,85gsm Microfiber,  6 lines Bow Cording  embroidery</t>
    <phoneticPr fontId="0" type="noConversion"/>
  </si>
  <si>
    <t>100% polyester</t>
  </si>
  <si>
    <t>Blue/white</t>
    <phoneticPr fontId="0" type="noConversion"/>
  </si>
  <si>
    <t>LA70-0542</t>
  </si>
  <si>
    <t xml:space="preserve"> Header card + plastic hanger</t>
  </si>
  <si>
    <t>JR</t>
    <phoneticPr fontId="0" type="noConversion"/>
  </si>
  <si>
    <t>Martha Stewart</t>
    <phoneticPr fontId="0" type="noConversion"/>
  </si>
  <si>
    <t>Martha Stewart (Bath) 5%</t>
  </si>
  <si>
    <t xml:space="preserve">Quinn  </t>
    <phoneticPr fontId="0" type="noConversion"/>
  </si>
  <si>
    <t xml:space="preserve">Material: 99%polyester 1%spandex, jacqurad fabric           Weight:180gsm                                           </t>
    <phoneticPr fontId="0" type="noConversion"/>
  </si>
  <si>
    <t xml:space="preserve">White </t>
    <phoneticPr fontId="0" type="noConversion"/>
  </si>
  <si>
    <t>MT70-0854</t>
    <phoneticPr fontId="2" type="noConversion"/>
  </si>
  <si>
    <t>SAJ</t>
    <phoneticPr fontId="0" type="noConversion"/>
  </si>
  <si>
    <t>Harmony</t>
  </si>
  <si>
    <t xml:space="preserve"> Materiel: 97%POLY 3%LINEN,air layer jacquard fabric                                                            Weight: 250gsm                                        </t>
    <phoneticPr fontId="0" type="noConversion"/>
  </si>
  <si>
    <t>MT70-0855</t>
  </si>
  <si>
    <t>Petal Bloom Embroidery</t>
    <phoneticPr fontId="0" type="noConversion"/>
  </si>
  <si>
    <r>
      <t>Material/Quality:100% Polyester,</t>
    </r>
    <r>
      <rPr>
        <b/>
        <sz val="11"/>
        <rFont val="Calibri"/>
        <family val="2"/>
      </rPr>
      <t>matte rib slub,210gsm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with embroidery</t>
    </r>
  </si>
  <si>
    <t>Blue</t>
    <phoneticPr fontId="0" type="noConversion"/>
  </si>
  <si>
    <t>MT70-0856</t>
  </si>
  <si>
    <t>6303.91.0010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</si>
</sst>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_(* #,##0.00_);_(* \(#,##0.00\);_(* &quot;-&quot;??_);_(@_)"/>
    <numFmt numFmtId="181" formatCode="_(* #,##0_);_(* \(#,##0\);_(* &quot;-&quot;??_);_(@_)"/>
    <numFmt numFmtId="182" formatCode="0.0%"/>
    <numFmt numFmtId="183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5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179" fontId="0" fillId="2" borderId="1" xfId="0" applyNumberFormat="1" applyFill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181" fontId="10" fillId="0" borderId="2" xfId="3" applyNumberFormat="1" applyFont="1" applyFill="1" applyBorder="1" applyAlignment="1">
      <alignment horizontal="center" vertical="center" wrapText="1"/>
    </xf>
    <xf numFmtId="178" fontId="0" fillId="7" borderId="2" xfId="0" applyNumberFormat="1" applyFill="1" applyBorder="1" applyAlignment="1">
      <alignment vertical="center"/>
    </xf>
    <xf numFmtId="1" fontId="0" fillId="7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7" borderId="2" xfId="0" applyNumberFormat="1" applyFill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182" fontId="10" fillId="0" borderId="2" xfId="4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26" fontId="4" fillId="5" borderId="2" xfId="0" applyNumberFormat="1" applyFont="1" applyFill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 wrapText="1"/>
    </xf>
    <xf numFmtId="1" fontId="1" fillId="0" borderId="2" xfId="1" applyNumberFormat="1" applyBorder="1" applyAlignment="1">
      <alignment horizontal="center" vertical="center"/>
    </xf>
    <xf numFmtId="2" fontId="0" fillId="7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26" fontId="11" fillId="5" borderId="2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0" fontId="3" fillId="7" borderId="2" xfId="4" applyNumberFormat="1" applyFont="1" applyFill="1" applyBorder="1" applyAlignment="1">
      <alignment vertical="center"/>
    </xf>
    <xf numFmtId="176" fontId="12" fillId="0" borderId="2" xfId="3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Comma 5" xfId="3" xr:uid="{865F9737-B362-4476-ADB8-240B36D46740}"/>
    <cellStyle name="Currency 15" xfId="5" xr:uid="{71141A03-D8F0-4EC4-835C-7F48076D1CFA}"/>
    <cellStyle name="Normal 2" xfId="1" xr:uid="{8E652950-ABD5-4139-A7F6-7972C22A6B95}"/>
    <cellStyle name="Normal 2 18 2" xfId="2" xr:uid="{69DBB4C5-BF86-45BE-AFF7-86544B8CD0FC}"/>
    <cellStyle name="Percent 2" xfId="4" xr:uid="{A3138848-C5F2-44B4-BDFD-D4D8C7EC691A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230909</xdr:colOff>
      <xdr:row>1</xdr:row>
      <xdr:rowOff>121868</xdr:rowOff>
    </xdr:from>
    <xdr:to>
      <xdr:col>1</xdr:col>
      <xdr:colOff>1331049</xdr:colOff>
      <xdr:row>1</xdr:row>
      <xdr:rowOff>794623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4C286059-0581-4F37-99FF-4BD246DF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109" y="1353768"/>
          <a:ext cx="1100140" cy="672755"/>
        </a:xfrm>
        <a:prstGeom prst="rect">
          <a:avLst/>
        </a:prstGeom>
      </xdr:spPr>
    </xdr:pic>
    <xdr:clientData/>
  </xdr:twoCellAnchor>
  <xdr:twoCellAnchor editAs="oneCell">
    <xdr:from>
      <xdr:col>1</xdr:col>
      <xdr:colOff>1135303</xdr:colOff>
      <xdr:row>1</xdr:row>
      <xdr:rowOff>628586</xdr:rowOff>
    </xdr:from>
    <xdr:to>
      <xdr:col>1</xdr:col>
      <xdr:colOff>1640619</xdr:colOff>
      <xdr:row>1</xdr:row>
      <xdr:rowOff>1111057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2F78170-F00E-4C96-A7C7-0D192FD2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6503" y="1860486"/>
          <a:ext cx="505316" cy="482471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2</xdr:row>
      <xdr:rowOff>89798</xdr:rowOff>
    </xdr:from>
    <xdr:to>
      <xdr:col>1</xdr:col>
      <xdr:colOff>904394</xdr:colOff>
      <xdr:row>2</xdr:row>
      <xdr:rowOff>1108154</xdr:rowOff>
    </xdr:to>
    <xdr:pic>
      <xdr:nvPicPr>
        <xdr:cNvPr id="4" name="图片 9">
          <a:extLst>
            <a:ext uri="{FF2B5EF4-FFF2-40B4-BE49-F238E27FC236}">
              <a16:creationId xmlns:a16="http://schemas.microsoft.com/office/drawing/2014/main" id="{E92EA1EF-BD7E-4930-88ED-27F3EEFFE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51345"/>
        <a:stretch>
          <a:fillRect/>
        </a:stretch>
      </xdr:blipFill>
      <xdr:spPr>
        <a:xfrm>
          <a:off x="961350" y="2566298"/>
          <a:ext cx="654244" cy="1018356"/>
        </a:xfrm>
        <a:prstGeom prst="rect">
          <a:avLst/>
        </a:prstGeom>
      </xdr:spPr>
    </xdr:pic>
    <xdr:clientData/>
  </xdr:twoCellAnchor>
  <xdr:twoCellAnchor editAs="oneCell">
    <xdr:from>
      <xdr:col>1</xdr:col>
      <xdr:colOff>910808</xdr:colOff>
      <xdr:row>2</xdr:row>
      <xdr:rowOff>558030</xdr:rowOff>
    </xdr:from>
    <xdr:to>
      <xdr:col>1</xdr:col>
      <xdr:colOff>1505755</xdr:colOff>
      <xdr:row>2</xdr:row>
      <xdr:rowOff>1018967</xdr:rowOff>
    </xdr:to>
    <xdr:pic>
      <xdr:nvPicPr>
        <xdr:cNvPr id="5" name="图片 9">
          <a:extLst>
            <a:ext uri="{FF2B5EF4-FFF2-40B4-BE49-F238E27FC236}">
              <a16:creationId xmlns:a16="http://schemas.microsoft.com/office/drawing/2014/main" id="{826D01E4-3A4B-483C-9821-A5C6212D76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7524" t="46316"/>
        <a:stretch>
          <a:fillRect/>
        </a:stretch>
      </xdr:blipFill>
      <xdr:spPr>
        <a:xfrm>
          <a:off x="1622008" y="3034530"/>
          <a:ext cx="594947" cy="460937"/>
        </a:xfrm>
        <a:prstGeom prst="rect">
          <a:avLst/>
        </a:prstGeom>
      </xdr:spPr>
    </xdr:pic>
    <xdr:clientData/>
  </xdr:twoCellAnchor>
  <xdr:twoCellAnchor editAs="oneCell">
    <xdr:from>
      <xdr:col>1</xdr:col>
      <xdr:colOff>359192</xdr:colOff>
      <xdr:row>3</xdr:row>
      <xdr:rowOff>51313</xdr:rowOff>
    </xdr:from>
    <xdr:to>
      <xdr:col>1</xdr:col>
      <xdr:colOff>1237929</xdr:colOff>
      <xdr:row>3</xdr:row>
      <xdr:rowOff>1168251</xdr:rowOff>
    </xdr:to>
    <xdr:pic>
      <xdr:nvPicPr>
        <xdr:cNvPr id="6" name="图片 3">
          <a:extLst>
            <a:ext uri="{FF2B5EF4-FFF2-40B4-BE49-F238E27FC236}">
              <a16:creationId xmlns:a16="http://schemas.microsoft.com/office/drawing/2014/main" id="{C7D21603-70DD-4761-BE2A-FF69C5C8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0392" y="3772413"/>
          <a:ext cx="878737" cy="1116938"/>
        </a:xfrm>
        <a:prstGeom prst="rect">
          <a:avLst/>
        </a:prstGeom>
      </xdr:spPr>
    </xdr:pic>
    <xdr:clientData/>
  </xdr:twoCellAnchor>
  <xdr:twoCellAnchor editAs="oneCell">
    <xdr:from>
      <xdr:col>1</xdr:col>
      <xdr:colOff>442576</xdr:colOff>
      <xdr:row>4</xdr:row>
      <xdr:rowOff>128282</xdr:rowOff>
    </xdr:from>
    <xdr:to>
      <xdr:col>1</xdr:col>
      <xdr:colOff>1186616</xdr:colOff>
      <xdr:row>4</xdr:row>
      <xdr:rowOff>1123436</xdr:rowOff>
    </xdr:to>
    <xdr:pic>
      <xdr:nvPicPr>
        <xdr:cNvPr id="7" name="Picture 2" descr="A close up of a white blanket&#10;&#10;AI-generated content may be incorrect.">
          <a:extLst>
            <a:ext uri="{FF2B5EF4-FFF2-40B4-BE49-F238E27FC236}">
              <a16:creationId xmlns:a16="http://schemas.microsoft.com/office/drawing/2014/main" id="{65B89EE9-D0AF-41EF-A351-A65CB7F6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3776" y="5093982"/>
          <a:ext cx="744040" cy="995154"/>
        </a:xfrm>
        <a:prstGeom prst="rect">
          <a:avLst/>
        </a:prstGeom>
      </xdr:spPr>
    </xdr:pic>
    <xdr:clientData/>
  </xdr:twoCellAnchor>
  <xdr:twoCellAnchor editAs="oneCell">
    <xdr:from>
      <xdr:col>1</xdr:col>
      <xdr:colOff>218081</xdr:colOff>
      <xdr:row>5</xdr:row>
      <xdr:rowOff>121868</xdr:rowOff>
    </xdr:from>
    <xdr:to>
      <xdr:col>1</xdr:col>
      <xdr:colOff>1308484</xdr:colOff>
      <xdr:row>5</xdr:row>
      <xdr:rowOff>1129338</xdr:rowOff>
    </xdr:to>
    <xdr:pic>
      <xdr:nvPicPr>
        <xdr:cNvPr id="8" name="图片 11">
          <a:extLst>
            <a:ext uri="{FF2B5EF4-FFF2-40B4-BE49-F238E27FC236}">
              <a16:creationId xmlns:a16="http://schemas.microsoft.com/office/drawing/2014/main" id="{8B81D943-5C4D-4DFF-AD20-F2052627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81" y="6332168"/>
          <a:ext cx="1090403" cy="1007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C208-816F-49AF-87EB-4A354ACC7C4F}">
  <dimension ref="A1:BJ6"/>
  <sheetViews>
    <sheetView tabSelected="1" zoomScale="99" zoomScaleNormal="99" workbookViewId="0">
      <selection activeCell="E3" sqref="E3"/>
    </sheetView>
  </sheetViews>
  <sheetFormatPr defaultColWidth="9.1796875" defaultRowHeight="14.5" x14ac:dyDescent="0.35"/>
  <cols>
    <col min="1" max="1" width="10.1796875" style="1" customWidth="1"/>
    <col min="2" max="2" width="26.6328125" style="2" customWidth="1"/>
    <col min="3" max="3" width="8.453125" style="2" customWidth="1"/>
    <col min="4" max="4" width="15.08984375" style="2" customWidth="1"/>
    <col min="5" max="5" width="20.81640625" style="2" customWidth="1"/>
    <col min="6" max="6" width="11.26953125" style="2" customWidth="1"/>
    <col min="7" max="7" width="12.08984375" style="2" customWidth="1"/>
    <col min="8" max="8" width="9.453125" style="2" customWidth="1"/>
    <col min="9" max="9" width="15.453125" style="2" customWidth="1"/>
    <col min="10" max="10" width="20.54296875" style="2" customWidth="1"/>
    <col min="11" max="11" width="11.453125" style="3" customWidth="1"/>
    <col min="12" max="12" width="9.36328125" style="2" customWidth="1"/>
    <col min="13" max="13" width="12.90625" style="2" customWidth="1"/>
    <col min="14" max="14" width="6.1796875" style="2" customWidth="1"/>
    <col min="15" max="15" width="8.6328125" style="2" customWidth="1"/>
    <col min="16" max="16" width="14.453125" style="2" customWidth="1"/>
    <col min="17" max="17" width="16.81640625" style="2" customWidth="1"/>
    <col min="18" max="18" width="8.81640625" style="2" customWidth="1"/>
    <col min="19" max="19" width="8.54296875" style="5" customWidth="1"/>
    <col min="20" max="20" width="9.36328125" style="2" customWidth="1"/>
    <col min="21" max="21" width="11" style="2" customWidth="1"/>
    <col min="22" max="22" width="8.1796875" style="65" customWidth="1"/>
    <col min="23" max="23" width="8.7265625" style="65" customWidth="1"/>
    <col min="24" max="24" width="8.6328125" style="65" customWidth="1"/>
    <col min="25" max="25" width="8.1796875" style="65" customWidth="1"/>
    <col min="26" max="26" width="8.7265625" style="65" customWidth="1"/>
    <col min="27" max="27" width="7.1796875" style="65" customWidth="1"/>
    <col min="28" max="28" width="9" style="66" customWidth="1"/>
    <col min="29" max="29" width="6.26953125" style="67" customWidth="1"/>
    <col min="30" max="30" width="10" style="68" customWidth="1"/>
    <col min="31" max="31" width="10" style="66" customWidth="1"/>
    <col min="32" max="32" width="9.81640625" style="67" customWidth="1"/>
    <col min="33" max="33" width="11.54296875" style="2" customWidth="1"/>
    <col min="34" max="34" width="8.90625" style="5" customWidth="1"/>
    <col min="35" max="35" width="18.08984375" style="2" customWidth="1"/>
    <col min="36" max="36" width="8.453125" style="4" customWidth="1"/>
    <col min="37" max="37" width="9" style="5" customWidth="1"/>
    <col min="38" max="38" width="8.36328125" style="5" customWidth="1"/>
    <col min="39" max="39" width="7.90625" style="4" customWidth="1"/>
    <col min="40" max="40" width="10.6328125" style="5" customWidth="1"/>
    <col min="41" max="41" width="8.08984375" style="4" customWidth="1"/>
    <col min="42" max="43" width="9.26953125" style="5" customWidth="1"/>
    <col min="44" max="44" width="11.6328125" style="4" customWidth="1"/>
    <col min="45" max="45" width="10.90625" style="5" customWidth="1"/>
    <col min="46" max="46" width="7.81640625" style="5" customWidth="1"/>
    <col min="47" max="47" width="12.54296875" style="5" customWidth="1"/>
    <col min="48" max="48" width="9.90625" style="5" customWidth="1"/>
    <col min="49" max="49" width="12.1796875" style="5" customWidth="1"/>
    <col min="50" max="50" width="9.1796875" style="2" customWidth="1"/>
    <col min="51" max="51" width="9.1796875" style="2"/>
    <col min="52" max="52" width="10.1796875" style="5" customWidth="1"/>
    <col min="53" max="53" width="9.1796875" style="2"/>
    <col min="54" max="54" width="13.08984375" style="5" customWidth="1"/>
    <col min="55" max="55" width="12" style="5" customWidth="1"/>
    <col min="56" max="56" width="13" style="5" customWidth="1"/>
    <col min="57" max="57" width="11.453125" style="2" bestFit="1" customWidth="1"/>
    <col min="58" max="59" width="9.1796875" style="2"/>
    <col min="60" max="60" width="15.26953125" style="2" customWidth="1"/>
    <col min="61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2" t="s">
        <v>15</v>
      </c>
      <c r="Q1" s="12" t="s">
        <v>16</v>
      </c>
      <c r="R1" s="11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  <c r="BI1" s="31" t="s">
        <v>60</v>
      </c>
      <c r="BJ1" s="31" t="s">
        <v>61</v>
      </c>
    </row>
    <row r="2" spans="1:62" s="60" customFormat="1" ht="98" customHeight="1" x14ac:dyDescent="0.35">
      <c r="A2" s="32">
        <v>1</v>
      </c>
      <c r="B2" s="33"/>
      <c r="C2" s="33"/>
      <c r="D2" s="34" t="s">
        <v>62</v>
      </c>
      <c r="E2" s="33" t="s">
        <v>63</v>
      </c>
      <c r="F2" s="35" t="s">
        <v>64</v>
      </c>
      <c r="G2" s="36" t="s">
        <v>65</v>
      </c>
      <c r="H2" s="37" t="s">
        <v>66</v>
      </c>
      <c r="I2" s="38" t="s">
        <v>64</v>
      </c>
      <c r="J2" s="36" t="s">
        <v>67</v>
      </c>
      <c r="K2" s="39" t="s">
        <v>68</v>
      </c>
      <c r="L2" s="34" t="s">
        <v>69</v>
      </c>
      <c r="M2" s="34" t="s">
        <v>70</v>
      </c>
      <c r="N2" s="33"/>
      <c r="O2" s="35"/>
      <c r="P2" s="40" t="s">
        <v>71</v>
      </c>
      <c r="Q2" s="41"/>
      <c r="R2" s="33" t="s">
        <v>72</v>
      </c>
      <c r="S2" s="42">
        <v>4.8499999999999996</v>
      </c>
      <c r="T2" s="33" t="s">
        <v>73</v>
      </c>
      <c r="U2" s="36" t="s">
        <v>74</v>
      </c>
      <c r="V2" s="43">
        <v>40</v>
      </c>
      <c r="W2" s="43">
        <v>29</v>
      </c>
      <c r="X2" s="43">
        <v>22</v>
      </c>
      <c r="Y2" s="43">
        <v>40</v>
      </c>
      <c r="Z2" s="43">
        <v>29</v>
      </c>
      <c r="AA2" s="43">
        <v>22</v>
      </c>
      <c r="AB2" s="44">
        <v>5</v>
      </c>
      <c r="AC2" s="45">
        <v>4</v>
      </c>
      <c r="AD2" s="46">
        <f>IF(Y2="","",Y2*Z2*AA2/1000000)</f>
        <v>2.5520000000000001E-2</v>
      </c>
      <c r="AE2" s="44">
        <v>63</v>
      </c>
      <c r="AF2" s="47">
        <f>IF(AC2="","",AE2/AD2*AC2)</f>
        <v>9874.6081504702197</v>
      </c>
      <c r="AG2" s="48">
        <v>2250</v>
      </c>
      <c r="AH2" s="49">
        <f>IF(ISERROR(AG2/AF2),"",AG2/AF2)</f>
        <v>0.22785714285714284</v>
      </c>
      <c r="AI2" s="50" t="s">
        <v>75</v>
      </c>
      <c r="AJ2" s="51">
        <f t="shared" ref="AJ2:AJ5" si="0">18.8%+20%</f>
        <v>0.38800000000000001</v>
      </c>
      <c r="AK2" s="49">
        <f t="shared" ref="AK2:AK6" si="1">IF(ISERROR(S2*AJ2),"",S2*AJ2)</f>
        <v>1.8817999999999999</v>
      </c>
      <c r="AL2" s="49">
        <f t="shared" ref="AL2:AL6" si="2">IF(ISERROR(S2+AH2+AK2),"",S2+AH2+AK2)</f>
        <v>6.959657142857143</v>
      </c>
      <c r="AM2" s="52">
        <v>0</v>
      </c>
      <c r="AN2" s="49">
        <f t="shared" ref="AN2:AN6" si="3">IF(ISERROR(AW2*AM2),"",AW2*AM2)</f>
        <v>0</v>
      </c>
      <c r="AO2" s="52">
        <v>0.06</v>
      </c>
      <c r="AP2" s="49">
        <f t="shared" ref="AP2:AP6" si="4">IF(ISERROR(AW2*AO2),"",AW2*AO2)</f>
        <v>0.61499999999999999</v>
      </c>
      <c r="AQ2" s="53">
        <v>0</v>
      </c>
      <c r="AR2" s="52">
        <v>0</v>
      </c>
      <c r="AS2" s="49">
        <f t="shared" ref="AS2:AS6" si="5">IF(ISERROR(AW2*AR2),"",AW2*AR2)</f>
        <v>0</v>
      </c>
      <c r="AT2" s="49">
        <f t="shared" ref="AT2:AT6" si="6">IF(ISERROR(AN2+AP2+AS2),"",AN2+AP2+AS2)</f>
        <v>0.61499999999999999</v>
      </c>
      <c r="AU2" s="49">
        <f t="shared" ref="AU2:AU6" si="7">IF(ISERROR(AL2+AT2),"",AL2+AT2)</f>
        <v>7.5746571428571432</v>
      </c>
      <c r="AV2" s="54">
        <f t="shared" ref="AV2:AV6" si="8">IF(ISERROR((AW2-AU2)/AW2),"",(AW2-AU2)/AW2)</f>
        <v>0.26100905923344947</v>
      </c>
      <c r="AW2" s="55">
        <v>10.25</v>
      </c>
      <c r="AX2" s="56">
        <v>26.99</v>
      </c>
      <c r="AY2" s="54">
        <f>IF(ISERROR((AX2-AW2)/AX2),"",(AX2-AW2)/AX2)</f>
        <v>0.62022971470915156</v>
      </c>
      <c r="AZ2" s="57"/>
      <c r="BA2" s="58">
        <v>1000</v>
      </c>
      <c r="BB2" s="49">
        <f>IF(ISERROR(AU2*BA2),"",AU2*BA2)</f>
        <v>7574.6571428571433</v>
      </c>
      <c r="BC2" s="49">
        <f>IF(ISERROR(AW2*BA2),"",AW2*BA2)</f>
        <v>10250</v>
      </c>
      <c r="BD2" s="49">
        <f>IF(ISERROR(AX2*BA2),"",AX2*BA2)</f>
        <v>26990</v>
      </c>
      <c r="BE2" s="59">
        <f t="shared" ref="BE2:BE6" si="9">IF(V2="","",V2*W2*X2/1000000/AC2*BA2)</f>
        <v>6.38</v>
      </c>
      <c r="BF2" s="33">
        <v>11.3</v>
      </c>
      <c r="BG2" s="33"/>
      <c r="BH2" s="33" t="s">
        <v>76</v>
      </c>
      <c r="BI2" s="33" t="s">
        <v>77</v>
      </c>
      <c r="BJ2" s="34" t="s">
        <v>78</v>
      </c>
    </row>
    <row r="3" spans="1:62" s="60" customFormat="1" ht="98" customHeight="1" x14ac:dyDescent="0.35">
      <c r="A3" s="32">
        <v>2</v>
      </c>
      <c r="B3" s="33"/>
      <c r="C3" s="33"/>
      <c r="D3" s="34" t="s">
        <v>62</v>
      </c>
      <c r="E3" s="33" t="s">
        <v>63</v>
      </c>
      <c r="F3" s="35" t="s">
        <v>64</v>
      </c>
      <c r="G3" s="36" t="s">
        <v>79</v>
      </c>
      <c r="H3" s="37" t="s">
        <v>66</v>
      </c>
      <c r="I3" s="38" t="s">
        <v>64</v>
      </c>
      <c r="J3" s="36" t="s">
        <v>80</v>
      </c>
      <c r="K3" s="39" t="s">
        <v>81</v>
      </c>
      <c r="L3" s="34" t="s">
        <v>69</v>
      </c>
      <c r="M3" s="34" t="s">
        <v>82</v>
      </c>
      <c r="N3" s="33"/>
      <c r="O3" s="35"/>
      <c r="P3" s="40" t="s">
        <v>83</v>
      </c>
      <c r="Q3" s="41"/>
      <c r="R3" s="33" t="s">
        <v>72</v>
      </c>
      <c r="S3" s="42">
        <v>5.23</v>
      </c>
      <c r="T3" s="33" t="s">
        <v>73</v>
      </c>
      <c r="U3" s="36" t="s">
        <v>84</v>
      </c>
      <c r="V3" s="43">
        <v>33</v>
      </c>
      <c r="W3" s="43">
        <v>29</v>
      </c>
      <c r="X3" s="43">
        <v>16</v>
      </c>
      <c r="Y3" s="43">
        <v>33</v>
      </c>
      <c r="Z3" s="43">
        <v>29</v>
      </c>
      <c r="AA3" s="43">
        <v>16</v>
      </c>
      <c r="AB3" s="44">
        <v>5</v>
      </c>
      <c r="AC3" s="45">
        <v>4</v>
      </c>
      <c r="AD3" s="46">
        <f t="shared" ref="AD3:AD6" si="10">IF(Y3="","",Y3*Z3*AA3/1000000)</f>
        <v>1.5311999999999999E-2</v>
      </c>
      <c r="AE3" s="44">
        <v>63</v>
      </c>
      <c r="AF3" s="47">
        <f t="shared" ref="AF3:AF6" si="11">IF(AC3="","",AE3/AD3*AC3)</f>
        <v>16457.680250783698</v>
      </c>
      <c r="AG3" s="48">
        <v>2250</v>
      </c>
      <c r="AH3" s="49">
        <f t="shared" ref="AH3:AH6" si="12">IF(ISERROR(AG3/AF3),"",AG3/AF3)</f>
        <v>0.13671428571428573</v>
      </c>
      <c r="AI3" s="50" t="s">
        <v>75</v>
      </c>
      <c r="AJ3" s="51">
        <f t="shared" si="0"/>
        <v>0.38800000000000001</v>
      </c>
      <c r="AK3" s="49">
        <f t="shared" si="1"/>
        <v>2.0292400000000002</v>
      </c>
      <c r="AL3" s="49">
        <f t="shared" si="2"/>
        <v>7.3959542857142857</v>
      </c>
      <c r="AM3" s="52">
        <v>0</v>
      </c>
      <c r="AN3" s="49">
        <f t="shared" si="3"/>
        <v>0</v>
      </c>
      <c r="AO3" s="52">
        <v>0.06</v>
      </c>
      <c r="AP3" s="49">
        <f t="shared" si="4"/>
        <v>0.65999999999999992</v>
      </c>
      <c r="AQ3" s="53">
        <v>0</v>
      </c>
      <c r="AR3" s="52">
        <v>0</v>
      </c>
      <c r="AS3" s="49">
        <f t="shared" si="5"/>
        <v>0</v>
      </c>
      <c r="AT3" s="49">
        <f t="shared" si="6"/>
        <v>0.65999999999999992</v>
      </c>
      <c r="AU3" s="49">
        <f t="shared" si="7"/>
        <v>8.0559542857142858</v>
      </c>
      <c r="AV3" s="54">
        <f t="shared" si="8"/>
        <v>0.26764051948051948</v>
      </c>
      <c r="AW3" s="55">
        <v>11</v>
      </c>
      <c r="AX3" s="56">
        <v>26.99</v>
      </c>
      <c r="AY3" s="54">
        <f t="shared" ref="AY3:AY6" si="13">IF(ISERROR((AX3-AW3)/AX3),"",(AX3-AW3)/AX3)</f>
        <v>0.59244164505372354</v>
      </c>
      <c r="AZ3" s="57"/>
      <c r="BA3" s="58">
        <v>1000</v>
      </c>
      <c r="BB3" s="49">
        <f t="shared" ref="BB3:BB6" si="14">IF(ISERROR(AU3*BA3),"",AU3*BA3)</f>
        <v>8055.954285714286</v>
      </c>
      <c r="BC3" s="49">
        <f t="shared" ref="BC3:BC6" si="15">IF(ISERROR(AW3*BA3),"",AW3*BA3)</f>
        <v>11000</v>
      </c>
      <c r="BD3" s="49">
        <f t="shared" ref="BD3:BD6" si="16">IF(ISERROR(AX3*BA3),"",AX3*BA3)</f>
        <v>26990</v>
      </c>
      <c r="BE3" s="59">
        <f t="shared" si="9"/>
        <v>3.8279999999999998</v>
      </c>
      <c r="BF3" s="33"/>
      <c r="BG3" s="33"/>
      <c r="BH3" s="33" t="s">
        <v>76</v>
      </c>
      <c r="BI3" s="33" t="s">
        <v>77</v>
      </c>
      <c r="BJ3" s="34" t="s">
        <v>85</v>
      </c>
    </row>
    <row r="4" spans="1:62" s="60" customFormat="1" ht="98" customHeight="1" x14ac:dyDescent="0.35">
      <c r="A4" s="32">
        <v>3</v>
      </c>
      <c r="B4" s="33"/>
      <c r="C4" s="33"/>
      <c r="D4" s="34" t="s">
        <v>86</v>
      </c>
      <c r="E4" s="33" t="s">
        <v>87</v>
      </c>
      <c r="F4" s="35" t="s">
        <v>64</v>
      </c>
      <c r="G4" s="36" t="s">
        <v>88</v>
      </c>
      <c r="H4" s="37" t="s">
        <v>66</v>
      </c>
      <c r="I4" s="38" t="s">
        <v>64</v>
      </c>
      <c r="J4" s="36" t="s">
        <v>89</v>
      </c>
      <c r="K4" s="39" t="s">
        <v>81</v>
      </c>
      <c r="L4" s="34" t="s">
        <v>69</v>
      </c>
      <c r="M4" s="34" t="s">
        <v>90</v>
      </c>
      <c r="N4" s="33"/>
      <c r="O4" s="35"/>
      <c r="P4" s="40" t="s">
        <v>91</v>
      </c>
      <c r="Q4" s="41"/>
      <c r="R4" s="33" t="s">
        <v>72</v>
      </c>
      <c r="S4" s="42">
        <v>5.85</v>
      </c>
      <c r="T4" s="33" t="s">
        <v>73</v>
      </c>
      <c r="U4" s="36" t="s">
        <v>74</v>
      </c>
      <c r="V4" s="43">
        <v>40</v>
      </c>
      <c r="W4" s="43">
        <v>29</v>
      </c>
      <c r="X4" s="43">
        <v>34</v>
      </c>
      <c r="Y4" s="43">
        <v>40</v>
      </c>
      <c r="Z4" s="43">
        <v>29</v>
      </c>
      <c r="AA4" s="43">
        <v>34</v>
      </c>
      <c r="AB4" s="44">
        <v>5</v>
      </c>
      <c r="AC4" s="45">
        <v>4</v>
      </c>
      <c r="AD4" s="46">
        <f t="shared" si="10"/>
        <v>3.9440000000000003E-2</v>
      </c>
      <c r="AE4" s="44">
        <v>63</v>
      </c>
      <c r="AF4" s="47">
        <f t="shared" si="11"/>
        <v>6389.4523326572007</v>
      </c>
      <c r="AG4" s="48">
        <v>2250</v>
      </c>
      <c r="AH4" s="49">
        <f t="shared" si="12"/>
        <v>0.35214285714285715</v>
      </c>
      <c r="AI4" s="50" t="s">
        <v>75</v>
      </c>
      <c r="AJ4" s="51">
        <f t="shared" si="0"/>
        <v>0.38800000000000001</v>
      </c>
      <c r="AK4" s="49">
        <f t="shared" si="1"/>
        <v>2.2698</v>
      </c>
      <c r="AL4" s="49">
        <f t="shared" si="2"/>
        <v>8.4719428571428566</v>
      </c>
      <c r="AM4" s="52">
        <v>0</v>
      </c>
      <c r="AN4" s="49">
        <f t="shared" si="3"/>
        <v>0</v>
      </c>
      <c r="AO4" s="52">
        <v>0.05</v>
      </c>
      <c r="AP4" s="49">
        <f t="shared" si="4"/>
        <v>0.57500000000000007</v>
      </c>
      <c r="AQ4" s="53">
        <v>0</v>
      </c>
      <c r="AR4" s="52">
        <v>0</v>
      </c>
      <c r="AS4" s="49">
        <f t="shared" si="5"/>
        <v>0</v>
      </c>
      <c r="AT4" s="49">
        <f t="shared" si="6"/>
        <v>0.57500000000000007</v>
      </c>
      <c r="AU4" s="49">
        <f t="shared" si="7"/>
        <v>9.0469428571428558</v>
      </c>
      <c r="AV4" s="54">
        <f t="shared" si="8"/>
        <v>0.21330931677018644</v>
      </c>
      <c r="AW4" s="61">
        <v>11.5</v>
      </c>
      <c r="AX4" s="56">
        <v>26.99</v>
      </c>
      <c r="AY4" s="54">
        <f t="shared" si="13"/>
        <v>0.57391626528343831</v>
      </c>
      <c r="AZ4" s="57"/>
      <c r="BA4" s="58">
        <v>1000</v>
      </c>
      <c r="BB4" s="49">
        <f t="shared" si="14"/>
        <v>9046.9428571428562</v>
      </c>
      <c r="BC4" s="49">
        <f t="shared" si="15"/>
        <v>11500</v>
      </c>
      <c r="BD4" s="49">
        <f t="shared" si="16"/>
        <v>26990</v>
      </c>
      <c r="BE4" s="59">
        <f t="shared" si="9"/>
        <v>9.8600000000000012</v>
      </c>
      <c r="BF4" s="33"/>
      <c r="BG4" s="33"/>
      <c r="BH4" s="33" t="s">
        <v>76</v>
      </c>
      <c r="BI4" s="33" t="s">
        <v>77</v>
      </c>
      <c r="BJ4" s="34" t="s">
        <v>92</v>
      </c>
    </row>
    <row r="5" spans="1:62" s="60" customFormat="1" ht="98" customHeight="1" x14ac:dyDescent="0.35">
      <c r="A5" s="32">
        <v>4</v>
      </c>
      <c r="B5" s="33"/>
      <c r="C5" s="33"/>
      <c r="D5" s="34" t="s">
        <v>86</v>
      </c>
      <c r="E5" s="33" t="s">
        <v>87</v>
      </c>
      <c r="F5" s="35" t="s">
        <v>64</v>
      </c>
      <c r="G5" s="36" t="s">
        <v>93</v>
      </c>
      <c r="H5" s="37" t="s">
        <v>66</v>
      </c>
      <c r="I5" s="38" t="s">
        <v>64</v>
      </c>
      <c r="J5" s="36" t="s">
        <v>94</v>
      </c>
      <c r="K5" s="39" t="s">
        <v>81</v>
      </c>
      <c r="L5" s="34" t="s">
        <v>69</v>
      </c>
      <c r="M5" s="34" t="s">
        <v>90</v>
      </c>
      <c r="N5" s="33"/>
      <c r="O5" s="35"/>
      <c r="P5" s="40" t="s">
        <v>95</v>
      </c>
      <c r="Q5" s="41"/>
      <c r="R5" s="33" t="s">
        <v>72</v>
      </c>
      <c r="S5" s="62">
        <v>6</v>
      </c>
      <c r="T5" s="33" t="s">
        <v>73</v>
      </c>
      <c r="U5" s="36" t="s">
        <v>74</v>
      </c>
      <c r="V5" s="43">
        <v>40</v>
      </c>
      <c r="W5" s="43">
        <v>29</v>
      </c>
      <c r="X5" s="43">
        <v>62</v>
      </c>
      <c r="Y5" s="43">
        <v>40</v>
      </c>
      <c r="Z5" s="43">
        <v>29</v>
      </c>
      <c r="AA5" s="43">
        <v>62</v>
      </c>
      <c r="AB5" s="44">
        <v>5</v>
      </c>
      <c r="AC5" s="45">
        <v>4</v>
      </c>
      <c r="AD5" s="46">
        <f t="shared" si="10"/>
        <v>7.1919999999999998E-2</v>
      </c>
      <c r="AE5" s="44">
        <v>63</v>
      </c>
      <c r="AF5" s="47">
        <f t="shared" si="11"/>
        <v>3503.8932146829811</v>
      </c>
      <c r="AG5" s="48">
        <v>2250</v>
      </c>
      <c r="AH5" s="49">
        <f t="shared" si="12"/>
        <v>0.64214285714285713</v>
      </c>
      <c r="AI5" s="50" t="s">
        <v>75</v>
      </c>
      <c r="AJ5" s="51">
        <f t="shared" si="0"/>
        <v>0.38800000000000001</v>
      </c>
      <c r="AK5" s="49">
        <f t="shared" si="1"/>
        <v>2.3280000000000003</v>
      </c>
      <c r="AL5" s="49">
        <f t="shared" si="2"/>
        <v>8.9701428571428572</v>
      </c>
      <c r="AM5" s="52">
        <v>0</v>
      </c>
      <c r="AN5" s="49">
        <f t="shared" si="3"/>
        <v>0</v>
      </c>
      <c r="AO5" s="52">
        <v>0.05</v>
      </c>
      <c r="AP5" s="49">
        <f t="shared" si="4"/>
        <v>0.58750000000000002</v>
      </c>
      <c r="AQ5" s="53">
        <v>0</v>
      </c>
      <c r="AR5" s="52">
        <v>0</v>
      </c>
      <c r="AS5" s="49">
        <f t="shared" si="5"/>
        <v>0</v>
      </c>
      <c r="AT5" s="49">
        <f t="shared" si="6"/>
        <v>0.58750000000000002</v>
      </c>
      <c r="AU5" s="49">
        <f t="shared" si="7"/>
        <v>9.5576428571428576</v>
      </c>
      <c r="AV5" s="63">
        <f t="shared" si="8"/>
        <v>0.18658358662613977</v>
      </c>
      <c r="AW5" s="61">
        <v>11.75</v>
      </c>
      <c r="AX5" s="64">
        <v>29.99</v>
      </c>
      <c r="AY5" s="54">
        <f t="shared" si="13"/>
        <v>0.60820273424474824</v>
      </c>
      <c r="AZ5" s="57"/>
      <c r="BA5" s="58">
        <v>1000</v>
      </c>
      <c r="BB5" s="49">
        <f t="shared" si="14"/>
        <v>9557.6428571428569</v>
      </c>
      <c r="BC5" s="49">
        <f t="shared" si="15"/>
        <v>11750</v>
      </c>
      <c r="BD5" s="49">
        <f t="shared" si="16"/>
        <v>29990</v>
      </c>
      <c r="BE5" s="59">
        <f t="shared" si="9"/>
        <v>17.98</v>
      </c>
      <c r="BF5" s="33"/>
      <c r="BG5" s="33"/>
      <c r="BH5" s="33" t="s">
        <v>76</v>
      </c>
      <c r="BI5" s="33" t="s">
        <v>77</v>
      </c>
      <c r="BJ5" s="34" t="s">
        <v>92</v>
      </c>
    </row>
    <row r="6" spans="1:62" s="60" customFormat="1" ht="98" customHeight="1" x14ac:dyDescent="0.35">
      <c r="A6" s="32">
        <v>5</v>
      </c>
      <c r="B6" s="33"/>
      <c r="C6" s="33"/>
      <c r="D6" s="34" t="s">
        <v>86</v>
      </c>
      <c r="E6" s="33" t="s">
        <v>87</v>
      </c>
      <c r="F6" s="35" t="s">
        <v>64</v>
      </c>
      <c r="G6" s="36" t="s">
        <v>96</v>
      </c>
      <c r="H6" s="37" t="s">
        <v>66</v>
      </c>
      <c r="I6" s="38" t="s">
        <v>64</v>
      </c>
      <c r="J6" s="36" t="s">
        <v>97</v>
      </c>
      <c r="K6" s="39" t="s">
        <v>81</v>
      </c>
      <c r="L6" s="34" t="s">
        <v>69</v>
      </c>
      <c r="M6" s="34" t="s">
        <v>98</v>
      </c>
      <c r="N6" s="33"/>
      <c r="O6" s="35"/>
      <c r="P6" s="40" t="s">
        <v>99</v>
      </c>
      <c r="Q6" s="41"/>
      <c r="R6" s="33" t="s">
        <v>72</v>
      </c>
      <c r="S6" s="62">
        <v>6.6</v>
      </c>
      <c r="T6" s="33" t="s">
        <v>73</v>
      </c>
      <c r="U6" s="36" t="s">
        <v>74</v>
      </c>
      <c r="V6" s="43">
        <v>40</v>
      </c>
      <c r="W6" s="43">
        <v>29</v>
      </c>
      <c r="X6" s="43">
        <v>19</v>
      </c>
      <c r="Y6" s="43">
        <v>40</v>
      </c>
      <c r="Z6" s="43">
        <v>29</v>
      </c>
      <c r="AA6" s="43">
        <v>19</v>
      </c>
      <c r="AB6" s="44">
        <v>5</v>
      </c>
      <c r="AC6" s="45">
        <v>4</v>
      </c>
      <c r="AD6" s="46">
        <f t="shared" si="10"/>
        <v>2.2040000000000001E-2</v>
      </c>
      <c r="AE6" s="44">
        <v>63</v>
      </c>
      <c r="AF6" s="47">
        <f t="shared" si="11"/>
        <v>11433.756805807623</v>
      </c>
      <c r="AG6" s="48">
        <v>2250</v>
      </c>
      <c r="AH6" s="49">
        <f t="shared" si="12"/>
        <v>0.19678571428571429</v>
      </c>
      <c r="AI6" s="50" t="s">
        <v>100</v>
      </c>
      <c r="AJ6" s="51">
        <f>17.8%+20%</f>
        <v>0.378</v>
      </c>
      <c r="AK6" s="49">
        <f t="shared" si="1"/>
        <v>2.4947999999999997</v>
      </c>
      <c r="AL6" s="49">
        <f t="shared" si="2"/>
        <v>9.2915857142857128</v>
      </c>
      <c r="AM6" s="52">
        <v>0</v>
      </c>
      <c r="AN6" s="49">
        <f t="shared" si="3"/>
        <v>0</v>
      </c>
      <c r="AO6" s="52">
        <v>0.05</v>
      </c>
      <c r="AP6" s="49">
        <f t="shared" si="4"/>
        <v>0.66250000000000009</v>
      </c>
      <c r="AQ6" s="53">
        <v>0</v>
      </c>
      <c r="AR6" s="52">
        <v>0</v>
      </c>
      <c r="AS6" s="49">
        <f t="shared" si="5"/>
        <v>0</v>
      </c>
      <c r="AT6" s="49">
        <f t="shared" si="6"/>
        <v>0.66250000000000009</v>
      </c>
      <c r="AU6" s="49">
        <f t="shared" si="7"/>
        <v>9.9540857142857124</v>
      </c>
      <c r="AV6" s="54">
        <f t="shared" si="8"/>
        <v>0.24874824797843681</v>
      </c>
      <c r="AW6" s="55">
        <v>13.25</v>
      </c>
      <c r="AX6" s="64">
        <v>29.99</v>
      </c>
      <c r="AY6" s="54">
        <f t="shared" si="13"/>
        <v>0.55818606202067356</v>
      </c>
      <c r="AZ6" s="57"/>
      <c r="BA6" s="58">
        <v>1000</v>
      </c>
      <c r="BB6" s="49">
        <f t="shared" si="14"/>
        <v>9954.085714285713</v>
      </c>
      <c r="BC6" s="49">
        <f t="shared" si="15"/>
        <v>13250</v>
      </c>
      <c r="BD6" s="49">
        <f t="shared" si="16"/>
        <v>29990</v>
      </c>
      <c r="BE6" s="59">
        <f t="shared" si="9"/>
        <v>5.51</v>
      </c>
      <c r="BF6" s="33"/>
      <c r="BG6" s="33"/>
      <c r="BH6" s="33" t="s">
        <v>76</v>
      </c>
      <c r="BI6" s="33" t="s">
        <v>77</v>
      </c>
      <c r="BJ6" s="34" t="s">
        <v>92</v>
      </c>
    </row>
  </sheetData>
  <sheetProtection insertRows="0" deleteRows="0" sort="0"/>
  <protectedRanges>
    <protectedRange sqref="AB6 BE2:BE6 AH2:AH6 AX6 AY2:AY6 AK2:AV6 AD2:AF6 A2:C6 E2:F6 N2:N6 H2:I6 A7:J216 P7:AW216 L7:N216 Q2:T6" name="Range1"/>
    <protectedRange sqref="AB2:AB5" name="Range1_2"/>
    <protectedRange sqref="AG2:AG6" name="Range1_3"/>
    <protectedRange sqref="AX2:AX5" name="Range1_5"/>
    <protectedRange sqref="K7:K243 K2:K6" name="Range1_1"/>
    <protectedRange sqref="AZ2:AZ238" name="Range1_7"/>
    <protectedRange sqref="O2:O238" name="Range1_8"/>
    <protectedRange sqref="D2:D3" name="Range1_3_1"/>
    <protectedRange sqref="D4:D5" name="Range1_4_1"/>
    <protectedRange sqref="D6" name="Range1_7_1"/>
    <protectedRange sqref="G2" name="Range1_9"/>
    <protectedRange sqref="G3" name="Range1_3_2"/>
    <protectedRange sqref="G4" name="Range1_4_2"/>
    <protectedRange sqref="G5" name="Range1_5_1"/>
    <protectedRange sqref="G6" name="Range1_7_2"/>
    <protectedRange sqref="J2" name="Range1_10"/>
    <protectedRange sqref="J3" name="Range1_3_3"/>
    <protectedRange sqref="J4" name="Range1_4_3"/>
    <protectedRange sqref="J5" name="Range1_5_2"/>
    <protectedRange sqref="L2" name="Range1_11"/>
    <protectedRange sqref="L3" name="Range1_3_4"/>
    <protectedRange sqref="L4" name="Range1_4_4"/>
    <protectedRange sqref="L5" name="Range1_5_3"/>
    <protectedRange sqref="L6" name="Range1_5_1_1"/>
    <protectedRange sqref="M2" name="Range1_12"/>
    <protectedRange sqref="M3" name="Range1_3_5"/>
    <protectedRange sqref="M4:M5" name="Range1_4_5"/>
    <protectedRange sqref="M6" name="Range1_7_4"/>
    <protectedRange sqref="U2" name="Range1_13"/>
    <protectedRange sqref="U4" name="Range1_4_6"/>
    <protectedRange sqref="U5" name="Range1_5_4"/>
    <protectedRange sqref="U6" name="Range1_5_1_2"/>
    <protectedRange sqref="U3" name="Range1_9_1"/>
    <protectedRange sqref="V2:X2" name="Range1_2_1"/>
    <protectedRange sqref="X4" name="Range1_2_1_1_1"/>
    <protectedRange sqref="V4:W4" name="Range1_2_1_1_1_1"/>
    <protectedRange sqref="V5:X5" name="Range1_2_1_1_2"/>
    <protectedRange sqref="V6:X6" name="Range1_2_1_1_2_1"/>
    <protectedRange sqref="V3:X3" name="Range1_2_1_2"/>
    <protectedRange sqref="Y2:AA2" name="Range1_2_1_1"/>
    <protectedRange sqref="AA4" name="Range1_2_1_1_1_2"/>
    <protectedRange sqref="Y4:Z4" name="Range1_2_1_1_1_1_1"/>
    <protectedRange sqref="Y5:AA5" name="Range1_2_1_1_2_2"/>
    <protectedRange sqref="Y6:AA6" name="Range1_2_1_1_2_1_1"/>
    <protectedRange sqref="Y3:AA3" name="Range1_2_1_2_1"/>
    <protectedRange sqref="BA2" name="Range1_6_2"/>
    <protectedRange sqref="BA3" name="Range1_6_1_2"/>
    <protectedRange sqref="BA4" name="Range1_6_1_1_3"/>
    <protectedRange sqref="BA5" name="Range1_6_1_1_1_1"/>
    <protectedRange sqref="BA6" name="Range1_6_1_1_4_1"/>
    <protectedRange sqref="J6" name="Range1_3_2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2026-01-29T05:07:34Z</dcterms:created>
  <dcterms:modified xsi:type="dcterms:W3CDTF">2026-01-29T05:08:19Z</dcterms:modified>
</cp:coreProperties>
</file>