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Amazon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6" i="12" l="1"/>
  <c r="AS6" i="12"/>
  <c r="AO6" i="12"/>
  <c r="AM6" i="12"/>
  <c r="AK6" i="12"/>
  <c r="AG6" i="12"/>
  <c r="AB6" i="12"/>
  <c r="AC6" i="12" s="1"/>
  <c r="AE6" i="12" s="1"/>
  <c r="T6" i="12"/>
  <c r="AY5" i="12"/>
  <c r="AS5" i="12"/>
  <c r="AO5" i="12"/>
  <c r="AM5" i="12"/>
  <c r="AK5" i="12"/>
  <c r="AG5" i="12"/>
  <c r="AB5" i="12"/>
  <c r="AC5" i="12" s="1"/>
  <c r="AE5" i="12" s="1"/>
  <c r="T5" i="12"/>
  <c r="AY4" i="12"/>
  <c r="AS4" i="12"/>
  <c r="AO4" i="12"/>
  <c r="AM4" i="12"/>
  <c r="AK4" i="12"/>
  <c r="AG4" i="12"/>
  <c r="AB4" i="12"/>
  <c r="AC4" i="12" s="1"/>
  <c r="AE4" i="12" s="1"/>
  <c r="T4" i="12"/>
  <c r="AY3" i="12"/>
  <c r="AS3" i="12"/>
  <c r="AO3" i="12"/>
  <c r="AM3" i="12"/>
  <c r="AK3" i="12"/>
  <c r="AT3" i="12" s="1"/>
  <c r="AG3" i="12"/>
  <c r="AB3" i="12"/>
  <c r="AC3" i="12" s="1"/>
  <c r="AE3" i="12" s="1"/>
  <c r="T3" i="12"/>
  <c r="AY2" i="12"/>
  <c r="AS2" i="12"/>
  <c r="AO2" i="12"/>
  <c r="AM2" i="12"/>
  <c r="AK2" i="12"/>
  <c r="AG2" i="12"/>
  <c r="AB2" i="12"/>
  <c r="AC2" i="12" s="1"/>
  <c r="AE2" i="12" s="1"/>
  <c r="T2" i="12"/>
  <c r="AT4" i="12" l="1"/>
  <c r="AT5" i="12"/>
  <c r="AT2" i="12"/>
  <c r="AT6" i="12"/>
  <c r="AH3" i="12"/>
  <c r="AI3" i="12" s="1"/>
  <c r="AH4" i="12"/>
  <c r="AI4" i="12" s="1"/>
  <c r="AH2" i="12"/>
  <c r="AI2" i="12" s="1"/>
  <c r="AH5" i="12"/>
  <c r="AI5" i="12" s="1"/>
  <c r="AH6" i="12"/>
  <c r="AI6" i="12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</commentList>
</comments>
</file>

<file path=xl/sharedStrings.xml><?xml version="1.0" encoding="utf-8"?>
<sst xmlns="http://schemas.openxmlformats.org/spreadsheetml/2006/main" count="117" uniqueCount="69">
  <si>
    <t>Adele</t>
  </si>
  <si>
    <t>Brand</t>
  </si>
  <si>
    <t>Madison Park Essential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</si>
  <si>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</si>
  <si>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</si>
  <si>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</si>
  <si>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</si>
  <si>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</si>
  <si>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</si>
  <si>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</si>
  <si>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</si>
  <si>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</si>
  <si>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</si>
  <si>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</si>
  <si>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</si>
  <si>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</si>
  <si>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</si>
  <si>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</si>
  <si>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</si>
  <si>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</si>
  <si>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</si>
  <si>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</si>
  <si>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</si>
  <si>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</si>
  <si>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</si>
  <si>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</si>
  <si>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</si>
  <si>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</si>
  <si>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</si>
  <si>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</si>
  <si>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</si>
  <si>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</si>
  <si>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</si>
  <si>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</si>
  <si>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</si>
  <si>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</si>
  <si>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</si>
  <si>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</si>
  <si>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</si>
  <si>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</si>
  <si>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</si>
  <si>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</si>
  <si>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</si>
  <si>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</si>
  <si>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</si>
  <si>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</si>
  <si>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</si>
  <si>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</si>
  <si>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</si>
  <si>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</si>
  <si>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</si>
  <si>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Suggested Retail Price</t>
  </si>
  <si>
    <t>Initial Markup</t>
  </si>
  <si>
    <t>N/A</t>
  </si>
  <si>
    <t xml:space="preserve">Face: 100%polyester Back: 100%polyester </t>
  </si>
  <si>
    <t>Green</t>
  </si>
  <si>
    <t>Set</t>
  </si>
  <si>
    <t>Compressed/Knocked Down</t>
  </si>
  <si>
    <t>9404.40.9022</t>
  </si>
  <si>
    <t>Qnty</t>
  </si>
  <si>
    <t>5 Pieces Comforter Set with Sheet Set</t>
  </si>
  <si>
    <t>Comforter/Shams: 100% polyester printed 95gsm microfiber face with ruffle edge, printed 95gsm microfiber reverse, 100% polyester filling 
Sheet Set: 100% polyester printed 95gsm microfiber</t>
  </si>
  <si>
    <t>TXL: 66x90"/20*26+2"(1)/66*96"/39*80+12"/20*30"(1)</t>
  </si>
  <si>
    <t>7 Pieces Comforter Set with Sheet Set</t>
  </si>
  <si>
    <t>Full: 80x90"/20*26+2"(2)/81*96"/54*75+15"/20*30"(2)</t>
  </si>
  <si>
    <t>Queen: 90x90"/20*26+2"(2)/90*102"/60*80+15"/20*30"(2)</t>
  </si>
  <si>
    <t>K: 104x90"/20*36+2"(2)/108*102"/78*80+15"/20*40"(2)</t>
  </si>
  <si>
    <t>CAL KING: 104x98"/20*36+2"(2)/108*102"/72*84‘’+15"/20*40"(2)</t>
  </si>
  <si>
    <t>COMFORTER (SET)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</si>
</sst>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9" formatCode="0.000"/>
    <numFmt numFmtId="180" formatCode="[$¥-478]#,##0.00"/>
    <numFmt numFmtId="183" formatCode="&quot;$&quot;#,##0.00"/>
    <numFmt numFmtId="184" formatCode="_(&quot;$&quot;* #,##0.00_);_(&quot;$&quot;* \(#,##0.00\);_(&quot;$&quot;* &quot;-&quot;??_);_(@_)"/>
    <numFmt numFmtId="185" formatCode="0.0"/>
  </numFmts>
  <fonts count="9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3" fillId="0" borderId="0"/>
    <xf numFmtId="0" fontId="7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43">
    <xf numFmtId="0" fontId="0" fillId="0" borderId="0" xfId="0">
      <alignment vertical="center"/>
    </xf>
    <xf numFmtId="0" fontId="2" fillId="0" borderId="1" xfId="0" applyFont="1" applyBorder="1" applyAlignment="1">
      <alignment wrapText="1"/>
    </xf>
    <xf numFmtId="0" fontId="2" fillId="0" borderId="0" xfId="9" applyAlignment="1">
      <alignment wrapText="1"/>
    </xf>
    <xf numFmtId="0" fontId="1" fillId="0" borderId="1" xfId="9" applyFont="1" applyBorder="1" applyAlignment="1">
      <alignment horizontal="center" wrapText="1"/>
    </xf>
    <xf numFmtId="0" fontId="1" fillId="3" borderId="1" xfId="9" applyFont="1" applyFill="1" applyBorder="1" applyAlignment="1">
      <alignment horizontal="center" wrapText="1"/>
    </xf>
    <xf numFmtId="0" fontId="4" fillId="3" borderId="1" xfId="9" applyFont="1" applyFill="1" applyBorder="1" applyAlignment="1">
      <alignment horizontal="center" wrapText="1"/>
    </xf>
    <xf numFmtId="0" fontId="2" fillId="0" borderId="1" xfId="9" applyBorder="1" applyAlignment="1">
      <alignment horizontal="center" wrapText="1"/>
    </xf>
    <xf numFmtId="0" fontId="2" fillId="0" borderId="1" xfId="9" applyBorder="1" applyAlignment="1">
      <alignment wrapText="1"/>
    </xf>
    <xf numFmtId="0" fontId="5" fillId="0" borderId="1" xfId="1" applyFont="1" applyBorder="1" applyAlignment="1" applyProtection="1">
      <alignment horizontal="left" wrapText="1"/>
      <protection locked="0"/>
    </xf>
    <xf numFmtId="0" fontId="4" fillId="4" borderId="1" xfId="9" applyFont="1" applyFill="1" applyBorder="1" applyAlignment="1">
      <alignment horizontal="center" wrapText="1"/>
    </xf>
    <xf numFmtId="0" fontId="1" fillId="4" borderId="1" xfId="9" applyFont="1" applyFill="1" applyBorder="1" applyAlignment="1">
      <alignment horizontal="center" wrapText="1"/>
    </xf>
    <xf numFmtId="0" fontId="2" fillId="0" borderId="1" xfId="9" applyBorder="1" applyAlignment="1">
      <alignment vertical="top" wrapText="1"/>
    </xf>
    <xf numFmtId="0" fontId="2" fillId="4" borderId="1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wrapText="1"/>
    </xf>
    <xf numFmtId="180" fontId="1" fillId="5" borderId="1" xfId="9" applyNumberFormat="1" applyFont="1" applyFill="1" applyBorder="1" applyAlignment="1">
      <alignment horizontal="center" wrapText="1"/>
    </xf>
    <xf numFmtId="2" fontId="1" fillId="5" borderId="1" xfId="9" applyNumberFormat="1" applyFont="1" applyFill="1" applyBorder="1" applyAlignment="1">
      <alignment horizontal="center" wrapText="1"/>
    </xf>
    <xf numFmtId="183" fontId="6" fillId="5" borderId="1" xfId="10" applyNumberFormat="1" applyFont="1" applyFill="1" applyBorder="1" applyAlignment="1">
      <alignment wrapText="1"/>
    </xf>
    <xf numFmtId="183" fontId="1" fillId="6" borderId="2" xfId="9" applyNumberFormat="1" applyFont="1" applyFill="1" applyBorder="1" applyAlignment="1">
      <alignment horizontal="center" wrapText="1"/>
    </xf>
    <xf numFmtId="180" fontId="2" fillId="0" borderId="1" xfId="9" applyNumberFormat="1" applyBorder="1" applyAlignment="1">
      <alignment wrapText="1"/>
    </xf>
    <xf numFmtId="2" fontId="2" fillId="0" borderId="1" xfId="9" applyNumberFormat="1" applyBorder="1" applyAlignment="1">
      <alignment wrapText="1"/>
    </xf>
    <xf numFmtId="183" fontId="2" fillId="7" borderId="1" xfId="4" applyNumberFormat="1" applyFont="1" applyFill="1" applyBorder="1" applyAlignment="1">
      <alignment wrapText="1"/>
    </xf>
    <xf numFmtId="183" fontId="2" fillId="0" borderId="2" xfId="9" applyNumberFormat="1" applyBorder="1" applyAlignment="1">
      <alignment wrapText="1"/>
    </xf>
    <xf numFmtId="183" fontId="1" fillId="5" borderId="1" xfId="9" applyNumberFormat="1" applyFont="1" applyFill="1" applyBorder="1" applyAlignment="1">
      <alignment horizontal="center" wrapText="1"/>
    </xf>
    <xf numFmtId="0" fontId="4" fillId="0" borderId="1" xfId="9" applyFont="1" applyBorder="1" applyAlignment="1">
      <alignment horizontal="center" wrapText="1"/>
    </xf>
    <xf numFmtId="185" fontId="1" fillId="0" borderId="1" xfId="9" applyNumberFormat="1" applyFont="1" applyBorder="1" applyAlignment="1">
      <alignment horizontal="center" wrapText="1"/>
    </xf>
    <xf numFmtId="183" fontId="2" fillId="0" borderId="1" xfId="9" applyNumberFormat="1" applyBorder="1" applyAlignment="1">
      <alignment wrapText="1"/>
    </xf>
    <xf numFmtId="185" fontId="2" fillId="0" borderId="1" xfId="9" applyNumberFormat="1" applyBorder="1" applyAlignment="1">
      <alignment wrapText="1"/>
    </xf>
    <xf numFmtId="2" fontId="1" fillId="0" borderId="1" xfId="9" applyNumberFormat="1" applyFont="1" applyBorder="1" applyAlignment="1">
      <alignment horizontal="center" wrapText="1"/>
    </xf>
    <xf numFmtId="1" fontId="1" fillId="0" borderId="1" xfId="9" applyNumberFormat="1" applyFont="1" applyBorder="1" applyAlignment="1">
      <alignment horizontal="center" wrapText="1"/>
    </xf>
    <xf numFmtId="179" fontId="6" fillId="0" borderId="1" xfId="10" applyNumberFormat="1" applyFont="1" applyBorder="1" applyAlignment="1">
      <alignment wrapText="1"/>
    </xf>
    <xf numFmtId="1" fontId="2" fillId="0" borderId="1" xfId="9" applyNumberFormat="1" applyBorder="1" applyAlignment="1">
      <alignment wrapText="1"/>
    </xf>
    <xf numFmtId="179" fontId="2" fillId="7" borderId="1" xfId="9" applyNumberFormat="1" applyFill="1" applyBorder="1" applyAlignment="1">
      <alignment wrapText="1"/>
    </xf>
    <xf numFmtId="1" fontId="6" fillId="0" borderId="1" xfId="10" applyNumberFormat="1" applyFont="1" applyBorder="1" applyAlignment="1">
      <alignment wrapText="1"/>
    </xf>
    <xf numFmtId="183" fontId="6" fillId="0" borderId="1" xfId="10" applyNumberFormat="1" applyFont="1" applyBorder="1" applyAlignment="1">
      <alignment wrapText="1"/>
    </xf>
    <xf numFmtId="1" fontId="2" fillId="7" borderId="1" xfId="9" applyNumberFormat="1" applyFill="1" applyBorder="1" applyAlignment="1">
      <alignment wrapText="1"/>
    </xf>
    <xf numFmtId="183" fontId="2" fillId="7" borderId="1" xfId="9" applyNumberFormat="1" applyFill="1" applyBorder="1" applyAlignment="1">
      <alignment wrapText="1"/>
    </xf>
    <xf numFmtId="10" fontId="1" fillId="0" borderId="1" xfId="9" applyNumberFormat="1" applyFont="1" applyBorder="1" applyAlignment="1">
      <alignment horizontal="center" wrapText="1"/>
    </xf>
    <xf numFmtId="10" fontId="2" fillId="0" borderId="1" xfId="9" applyNumberFormat="1" applyBorder="1" applyAlignment="1">
      <alignment wrapText="1"/>
    </xf>
    <xf numFmtId="183" fontId="6" fillId="2" borderId="1" xfId="10" applyNumberFormat="1" applyFont="1" applyFill="1" applyBorder="1" applyAlignment="1">
      <alignment wrapText="1"/>
    </xf>
    <xf numFmtId="10" fontId="6" fillId="2" borderId="1" xfId="10" applyNumberFormat="1" applyFont="1" applyFill="1" applyBorder="1" applyAlignment="1">
      <alignment wrapText="1"/>
    </xf>
    <xf numFmtId="10" fontId="2" fillId="7" borderId="1" xfId="8" applyNumberFormat="1" applyFont="1" applyFill="1" applyBorder="1" applyAlignment="1">
      <alignment wrapText="1"/>
    </xf>
    <xf numFmtId="183" fontId="1" fillId="2" borderId="1" xfId="9" applyNumberFormat="1" applyFont="1" applyFill="1" applyBorder="1" applyAlignment="1">
      <alignment horizontal="center" wrapText="1"/>
    </xf>
    <xf numFmtId="10" fontId="1" fillId="2" borderId="1" xfId="9" applyNumberFormat="1" applyFont="1" applyFill="1" applyBorder="1" applyAlignment="1">
      <alignment horizontal="center" wrapText="1"/>
    </xf>
  </cellXfs>
  <cellStyles count="11">
    <cellStyle name="Currency 2" xfId="4"/>
    <cellStyle name="Currency 2 3 2" xfId="3"/>
    <cellStyle name="Currency_Sheet1 2" xfId="2"/>
    <cellStyle name="Normal 2" xfId="9"/>
    <cellStyle name="Normal 2 18 2" xfId="10"/>
    <cellStyle name="Normal_Copy of Request For Quote -- updated by VV on 043008 FINAL FINAL (4)" xfId="7"/>
    <cellStyle name="Percent 2" xfId="8"/>
    <cellStyle name="Style 1" xfId="5"/>
    <cellStyle name="常规" xfId="0" builtinId="0"/>
    <cellStyle name="常规 8" xfId="6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Documents%20and%20Settings\zhangqing\&#26700;&#38754;\BBB\item%20set%20up\Final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joyce\customer\CS\CS%20stock%20list(ET)-0810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JLA%20Ecomm-%20MP%20Darcy%20commitment-%200927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37D0CF5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beyond%20basic\Costing\Wal-Mart\WOW%20Sheeting\May%2024,%202012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8ACE7EE\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Joney"/>
      <sheetName val="QT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AZ6"/>
  <sheetViews>
    <sheetView tabSelected="1" topLeftCell="J1" zoomScale="106" zoomScaleNormal="106" workbookViewId="0">
      <selection activeCell="T4" sqref="T4"/>
    </sheetView>
  </sheetViews>
  <sheetFormatPr defaultColWidth="9.25" defaultRowHeight="13.5" x14ac:dyDescent="0.15"/>
  <cols>
    <col min="2" max="2" width="18.25" customWidth="1"/>
    <col min="3" max="3" width="16.5" customWidth="1"/>
    <col min="4" max="4" width="15.5" customWidth="1"/>
    <col min="5" max="5" width="11.5" customWidth="1"/>
    <col min="6" max="6" width="16" customWidth="1"/>
    <col min="8" max="9" width="15.375" customWidth="1"/>
    <col min="10" max="10" width="26.625" customWidth="1"/>
    <col min="11" max="11" width="17.25" customWidth="1"/>
    <col min="12" max="12" width="17.625" customWidth="1"/>
    <col min="13" max="13" width="11" customWidth="1"/>
    <col min="14" max="15" width="10.7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2" customWidth="1"/>
    <col min="23" max="27" width="9.25" customWidth="1"/>
    <col min="28" max="28" width="14.375" customWidth="1"/>
    <col min="29" max="29" width="13.75" customWidth="1"/>
    <col min="30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4.75" customWidth="1"/>
    <col min="41" max="46" width="9.25" customWidth="1"/>
    <col min="47" max="51" width="11.875" customWidth="1"/>
  </cols>
  <sheetData>
    <row r="1" spans="1:52" s="2" customFormat="1" ht="63.6" customHeight="1" x14ac:dyDescent="0.25">
      <c r="A1" s="3" t="s">
        <v>4</v>
      </c>
      <c r="B1" s="3" t="s">
        <v>5</v>
      </c>
      <c r="C1" s="4" t="s">
        <v>6</v>
      </c>
      <c r="D1" s="5" t="s">
        <v>1</v>
      </c>
      <c r="E1" s="5" t="s">
        <v>3</v>
      </c>
      <c r="F1" s="9" t="s">
        <v>7</v>
      </c>
      <c r="G1" s="4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  <c r="N1" s="4" t="s">
        <v>15</v>
      </c>
      <c r="O1" s="4" t="s">
        <v>16</v>
      </c>
      <c r="P1" s="10" t="s">
        <v>17</v>
      </c>
      <c r="Q1" s="14" t="s">
        <v>18</v>
      </c>
      <c r="R1" s="15" t="s">
        <v>19</v>
      </c>
      <c r="S1" s="16" t="s">
        <v>20</v>
      </c>
      <c r="T1" s="17" t="s">
        <v>21</v>
      </c>
      <c r="U1" s="22" t="s">
        <v>22</v>
      </c>
      <c r="V1" s="23" t="s">
        <v>23</v>
      </c>
      <c r="W1" s="24" t="s">
        <v>24</v>
      </c>
      <c r="X1" s="24" t="s">
        <v>25</v>
      </c>
      <c r="Y1" s="24" t="s">
        <v>26</v>
      </c>
      <c r="Z1" s="27" t="s">
        <v>27</v>
      </c>
      <c r="AA1" s="28" t="s">
        <v>28</v>
      </c>
      <c r="AB1" s="29" t="s">
        <v>29</v>
      </c>
      <c r="AC1" s="32" t="s">
        <v>30</v>
      </c>
      <c r="AD1" s="3" t="s">
        <v>31</v>
      </c>
      <c r="AE1" s="33" t="s">
        <v>32</v>
      </c>
      <c r="AF1" s="3" t="s">
        <v>33</v>
      </c>
      <c r="AG1" s="36" t="s">
        <v>34</v>
      </c>
      <c r="AH1" s="33" t="s">
        <v>35</v>
      </c>
      <c r="AI1" s="33" t="s">
        <v>36</v>
      </c>
      <c r="AJ1" s="36" t="s">
        <v>37</v>
      </c>
      <c r="AK1" s="33" t="s">
        <v>38</v>
      </c>
      <c r="AL1" s="36" t="s">
        <v>39</v>
      </c>
      <c r="AM1" s="33" t="s">
        <v>40</v>
      </c>
      <c r="AN1" s="36" t="s">
        <v>41</v>
      </c>
      <c r="AO1" s="33" t="s">
        <v>42</v>
      </c>
      <c r="AP1" s="33" t="s">
        <v>43</v>
      </c>
      <c r="AQ1" s="23" t="s">
        <v>44</v>
      </c>
      <c r="AR1" s="36" t="s">
        <v>45</v>
      </c>
      <c r="AS1" s="33" t="s">
        <v>46</v>
      </c>
      <c r="AT1" s="33" t="s">
        <v>47</v>
      </c>
      <c r="AU1" s="38" t="s">
        <v>48</v>
      </c>
      <c r="AV1" s="39" t="s">
        <v>49</v>
      </c>
      <c r="AW1" s="38" t="s">
        <v>50</v>
      </c>
      <c r="AX1" s="41" t="s">
        <v>51</v>
      </c>
      <c r="AY1" s="42" t="s">
        <v>52</v>
      </c>
      <c r="AZ1" s="6" t="s">
        <v>59</v>
      </c>
    </row>
    <row r="2" spans="1:52" s="2" customFormat="1" ht="75.95" customHeight="1" x14ac:dyDescent="0.25">
      <c r="A2" s="6">
        <v>1</v>
      </c>
      <c r="B2" s="7"/>
      <c r="C2" s="8" t="s">
        <v>53</v>
      </c>
      <c r="D2" s="8" t="s">
        <v>2</v>
      </c>
      <c r="E2" s="7"/>
      <c r="F2" s="1" t="s">
        <v>68</v>
      </c>
      <c r="G2" s="7" t="s">
        <v>0</v>
      </c>
      <c r="H2" s="7" t="s">
        <v>60</v>
      </c>
      <c r="I2" s="7" t="s">
        <v>60</v>
      </c>
      <c r="J2" s="11" t="s">
        <v>61</v>
      </c>
      <c r="K2" s="7" t="s">
        <v>54</v>
      </c>
      <c r="L2" s="7" t="s">
        <v>62</v>
      </c>
      <c r="M2" s="7" t="s">
        <v>55</v>
      </c>
      <c r="N2" s="12"/>
      <c r="O2" s="13"/>
      <c r="P2" s="7" t="s">
        <v>56</v>
      </c>
      <c r="Q2" s="18">
        <v>86</v>
      </c>
      <c r="R2" s="19">
        <v>7.95</v>
      </c>
      <c r="S2" s="20">
        <v>10.82</v>
      </c>
      <c r="T2" s="21">
        <f>S2</f>
        <v>10.82</v>
      </c>
      <c r="U2" s="25"/>
      <c r="V2" s="7" t="s">
        <v>57</v>
      </c>
      <c r="W2" s="26">
        <v>42</v>
      </c>
      <c r="X2" s="26">
        <v>32</v>
      </c>
      <c r="Y2" s="26">
        <v>28</v>
      </c>
      <c r="Z2" s="19">
        <v>2</v>
      </c>
      <c r="AA2" s="30">
        <v>1</v>
      </c>
      <c r="AB2" s="31">
        <f>IF(W2="","",W2*X2*Y2/1000000)</f>
        <v>3.7631999999999999E-2</v>
      </c>
      <c r="AC2" s="34">
        <f>IF(AA2="","",65/AB2*AA2)</f>
        <v>1727.2534013605443</v>
      </c>
      <c r="AD2" s="7">
        <v>3700</v>
      </c>
      <c r="AE2" s="35">
        <f>IF(ISERROR(AD2/AC2),"",AD2/AC2)</f>
        <v>2.1421292307692306</v>
      </c>
      <c r="AF2" s="7" t="s">
        <v>58</v>
      </c>
      <c r="AG2" s="37">
        <f>12.8%+20%</f>
        <v>0.32800000000000001</v>
      </c>
      <c r="AH2" s="35">
        <f>IF(ISERROR(T2*AG2),"",T2*AG2)</f>
        <v>3.5489600000000001</v>
      </c>
      <c r="AI2" s="35">
        <f>IF(ISERROR(T2+AE2+AH2),"",T2+AE2+AH2)</f>
        <v>16.51108923076923</v>
      </c>
      <c r="AJ2" s="37">
        <v>0.31</v>
      </c>
      <c r="AK2" s="35">
        <f>IF(ISERROR(AW2*AJ2),"",AW2*AJ2)</f>
        <v>12.403099999999998</v>
      </c>
      <c r="AL2" s="37"/>
      <c r="AM2" s="35">
        <f>IF(ISERROR(AW2*AL2),"",AW2*AL2)</f>
        <v>0</v>
      </c>
      <c r="AN2" s="37">
        <v>0.1</v>
      </c>
      <c r="AO2" s="35">
        <f>IF(ISERROR(AW2*AN2),"",AW2*AN2)</f>
        <v>4.0010000000000003</v>
      </c>
      <c r="AP2" s="35"/>
      <c r="AQ2" s="7"/>
      <c r="AR2" s="37"/>
      <c r="AS2" s="35">
        <f>IF(ISERROR(AW2*AR2),"",AW2*AR2)</f>
        <v>0</v>
      </c>
      <c r="AT2" s="35">
        <f>IF(ISERROR(AK2+AM2+AO2+AP2+AS2),"",AK2+AM2+AO2+AP2+AS2)</f>
        <v>16.4041</v>
      </c>
      <c r="AU2" s="35">
        <v>32.912015394291245</v>
      </c>
      <c r="AV2" s="40">
        <v>0.177405263826762</v>
      </c>
      <c r="AW2" s="35">
        <v>40.01</v>
      </c>
      <c r="AX2" s="25">
        <v>59.99</v>
      </c>
      <c r="AY2" s="37">
        <f t="shared" ref="AY2:AY6" si="0">(AX2-AW2)/AX2</f>
        <v>0.33305550925154198</v>
      </c>
      <c r="AZ2" s="6">
        <v>140</v>
      </c>
    </row>
    <row r="3" spans="1:52" s="2" customFormat="1" ht="75.95" customHeight="1" x14ac:dyDescent="0.25">
      <c r="A3" s="6">
        <v>2</v>
      </c>
      <c r="B3" s="7"/>
      <c r="C3" s="8" t="s">
        <v>53</v>
      </c>
      <c r="D3" s="8" t="s">
        <v>2</v>
      </c>
      <c r="E3" s="7"/>
      <c r="F3" s="1" t="s">
        <v>68</v>
      </c>
      <c r="G3" s="7" t="s">
        <v>0</v>
      </c>
      <c r="H3" s="7" t="s">
        <v>63</v>
      </c>
      <c r="I3" s="7" t="s">
        <v>63</v>
      </c>
      <c r="J3" s="11" t="s">
        <v>61</v>
      </c>
      <c r="K3" s="7" t="s">
        <v>54</v>
      </c>
      <c r="L3" s="7" t="s">
        <v>64</v>
      </c>
      <c r="M3" s="7" t="s">
        <v>55</v>
      </c>
      <c r="N3" s="12"/>
      <c r="O3" s="13"/>
      <c r="P3" s="7" t="s">
        <v>56</v>
      </c>
      <c r="Q3" s="18">
        <v>106</v>
      </c>
      <c r="R3" s="19">
        <v>7.95</v>
      </c>
      <c r="S3" s="20">
        <v>13.33</v>
      </c>
      <c r="T3" s="21">
        <f>S3</f>
        <v>13.33</v>
      </c>
      <c r="U3" s="25"/>
      <c r="V3" s="7" t="s">
        <v>57</v>
      </c>
      <c r="W3" s="26">
        <v>42</v>
      </c>
      <c r="X3" s="26">
        <v>32</v>
      </c>
      <c r="Y3" s="26">
        <v>28</v>
      </c>
      <c r="Z3" s="19">
        <v>2</v>
      </c>
      <c r="AA3" s="30">
        <v>1</v>
      </c>
      <c r="AB3" s="31">
        <f>IF(W3="","",W3*X3*Y3/1000000)</f>
        <v>3.7631999999999999E-2</v>
      </c>
      <c r="AC3" s="34">
        <f>IF(AA3="","",65/AB3*AA3)</f>
        <v>1727.2534013605443</v>
      </c>
      <c r="AD3" s="7">
        <v>3700</v>
      </c>
      <c r="AE3" s="35">
        <f>IF(ISERROR(AD3/AC3),"",AD3/AC3)</f>
        <v>2.1421292307692306</v>
      </c>
      <c r="AF3" s="7" t="s">
        <v>58</v>
      </c>
      <c r="AG3" s="37">
        <f>12.8%+20%</f>
        <v>0.32800000000000001</v>
      </c>
      <c r="AH3" s="35">
        <f>IF(ISERROR(T3*AG3),"",T3*AG3)</f>
        <v>4.3722400000000006</v>
      </c>
      <c r="AI3" s="35">
        <f>IF(ISERROR(T3+AE3+AH3),"",T3+AE3+AH3)</f>
        <v>19.844369230769232</v>
      </c>
      <c r="AJ3" s="37">
        <v>0.31</v>
      </c>
      <c r="AK3" s="35">
        <f>IF(ISERROR(AW3*AJ3),"",AW3*AJ3)</f>
        <v>14.470800000000001</v>
      </c>
      <c r="AL3" s="37"/>
      <c r="AM3" s="35">
        <f>IF(ISERROR(AW3*AL3),"",AW3*AL3)</f>
        <v>0</v>
      </c>
      <c r="AN3" s="37">
        <v>0.1</v>
      </c>
      <c r="AO3" s="35">
        <f>IF(ISERROR(AW3*AN3),"",AW3*AN3)</f>
        <v>4.6680000000000001</v>
      </c>
      <c r="AP3" s="35"/>
      <c r="AQ3" s="7"/>
      <c r="AR3" s="37"/>
      <c r="AS3" s="35">
        <f>IF(ISERROR(AW3*AR3),"",AW3*AR3)</f>
        <v>0</v>
      </c>
      <c r="AT3" s="35">
        <f>IF(ISERROR(AK3+AM3+AO3+AP3+AS3),"",AK3+AM3+AO3+AP3+AS3)</f>
        <v>19.1388</v>
      </c>
      <c r="AU3" s="35">
        <v>38.987595897435895</v>
      </c>
      <c r="AV3" s="40">
        <v>0.16479014786983942</v>
      </c>
      <c r="AW3" s="35">
        <v>46.68</v>
      </c>
      <c r="AX3" s="25">
        <v>69.989999999999995</v>
      </c>
      <c r="AY3" s="37">
        <f t="shared" si="0"/>
        <v>0.33304757822546072</v>
      </c>
      <c r="AZ3" s="6">
        <v>200</v>
      </c>
    </row>
    <row r="4" spans="1:52" s="2" customFormat="1" ht="75.95" customHeight="1" x14ac:dyDescent="0.25">
      <c r="A4" s="6">
        <v>3</v>
      </c>
      <c r="B4" s="7"/>
      <c r="C4" s="8" t="s">
        <v>53</v>
      </c>
      <c r="D4" s="8" t="s">
        <v>2</v>
      </c>
      <c r="E4" s="7"/>
      <c r="F4" s="1" t="s">
        <v>68</v>
      </c>
      <c r="G4" s="7" t="s">
        <v>0</v>
      </c>
      <c r="H4" s="7" t="s">
        <v>63</v>
      </c>
      <c r="I4" s="7" t="s">
        <v>63</v>
      </c>
      <c r="J4" s="11" t="s">
        <v>61</v>
      </c>
      <c r="K4" s="7" t="s">
        <v>54</v>
      </c>
      <c r="L4" s="7" t="s">
        <v>65</v>
      </c>
      <c r="M4" s="7" t="s">
        <v>55</v>
      </c>
      <c r="N4" s="12"/>
      <c r="O4" s="12"/>
      <c r="P4" s="7" t="s">
        <v>56</v>
      </c>
      <c r="Q4" s="18">
        <v>115</v>
      </c>
      <c r="R4" s="19">
        <v>7.95</v>
      </c>
      <c r="S4" s="20">
        <v>14.47</v>
      </c>
      <c r="T4" s="21">
        <f>S4</f>
        <v>14.47</v>
      </c>
      <c r="U4" s="25"/>
      <c r="V4" s="7" t="s">
        <v>57</v>
      </c>
      <c r="W4" s="26">
        <v>42</v>
      </c>
      <c r="X4" s="26">
        <v>33</v>
      </c>
      <c r="Y4" s="26">
        <v>28</v>
      </c>
      <c r="Z4" s="19">
        <v>2</v>
      </c>
      <c r="AA4" s="30">
        <v>1</v>
      </c>
      <c r="AB4" s="31">
        <f>IF(W4="","",W4*X4*Y4/1000000)</f>
        <v>3.8808000000000002E-2</v>
      </c>
      <c r="AC4" s="34">
        <f>IF(AA4="","",65/AB4*AA4)</f>
        <v>1674.9123891981035</v>
      </c>
      <c r="AD4" s="7">
        <v>3700</v>
      </c>
      <c r="AE4" s="35">
        <f>IF(ISERROR(AD4/AC4),"",AD4/AC4)</f>
        <v>2.2090707692307694</v>
      </c>
      <c r="AF4" s="7" t="s">
        <v>58</v>
      </c>
      <c r="AG4" s="37">
        <f>12.8%+20%</f>
        <v>0.32800000000000001</v>
      </c>
      <c r="AH4" s="35">
        <f>IF(ISERROR(T4*AG4),"",T4*AG4)</f>
        <v>4.7461600000000006</v>
      </c>
      <c r="AI4" s="35">
        <f>IF(ISERROR(T4+AE4+AH4),"",T4+AE4+AH4)</f>
        <v>21.425230769230769</v>
      </c>
      <c r="AJ4" s="37">
        <v>0.31</v>
      </c>
      <c r="AK4" s="35">
        <f>IF(ISERROR(AW4*AJ4),"",AW4*AJ4)</f>
        <v>16.538499999999999</v>
      </c>
      <c r="AL4" s="37"/>
      <c r="AM4" s="35">
        <f>IF(ISERROR(AW4*AL4),"",AW4*AL4)</f>
        <v>0</v>
      </c>
      <c r="AN4" s="37">
        <v>0.1</v>
      </c>
      <c r="AO4" s="35">
        <f>IF(ISERROR(AW4*AN4),"",AW4*AN4)</f>
        <v>5.3350000000000009</v>
      </c>
      <c r="AP4" s="35"/>
      <c r="AQ4" s="7"/>
      <c r="AR4" s="37"/>
      <c r="AS4" s="35">
        <f>IF(ISERROR(AW4*AR4),"",AW4*AR4)</f>
        <v>0</v>
      </c>
      <c r="AT4" s="35">
        <f>IF(ISERROR(AK4+AM4+AO4+AP4+AS4),"",AK4+AM4+AO4+AP4+AS4)</f>
        <v>21.8735</v>
      </c>
      <c r="AU4" s="35">
        <v>43.292633662312525</v>
      </c>
      <c r="AV4" s="40">
        <v>0.18851670736058998</v>
      </c>
      <c r="AW4" s="35">
        <v>53.35</v>
      </c>
      <c r="AX4" s="25">
        <v>79.989999999999995</v>
      </c>
      <c r="AY4" s="37">
        <f t="shared" si="0"/>
        <v>0.33304163020377542</v>
      </c>
      <c r="AZ4" s="6">
        <v>440</v>
      </c>
    </row>
    <row r="5" spans="1:52" s="2" customFormat="1" ht="75.95" customHeight="1" x14ac:dyDescent="0.25">
      <c r="A5" s="6">
        <v>4</v>
      </c>
      <c r="B5" s="7"/>
      <c r="C5" s="8" t="s">
        <v>53</v>
      </c>
      <c r="D5" s="8" t="s">
        <v>2</v>
      </c>
      <c r="E5" s="7"/>
      <c r="F5" s="1" t="s">
        <v>68</v>
      </c>
      <c r="G5" s="7" t="s">
        <v>0</v>
      </c>
      <c r="H5" s="7" t="s">
        <v>63</v>
      </c>
      <c r="I5" s="7" t="s">
        <v>63</v>
      </c>
      <c r="J5" s="11" t="s">
        <v>61</v>
      </c>
      <c r="K5" s="7" t="s">
        <v>54</v>
      </c>
      <c r="L5" s="7" t="s">
        <v>66</v>
      </c>
      <c r="M5" s="7" t="s">
        <v>55</v>
      </c>
      <c r="N5" s="12"/>
      <c r="O5" s="13"/>
      <c r="P5" s="7" t="s">
        <v>56</v>
      </c>
      <c r="Q5" s="18">
        <v>129</v>
      </c>
      <c r="R5" s="19">
        <v>7.95</v>
      </c>
      <c r="S5" s="20">
        <v>16.23</v>
      </c>
      <c r="T5" s="21">
        <f>S5</f>
        <v>16.23</v>
      </c>
      <c r="U5" s="25"/>
      <c r="V5" s="7" t="s">
        <v>57</v>
      </c>
      <c r="W5" s="26">
        <v>42</v>
      </c>
      <c r="X5" s="26">
        <v>33</v>
      </c>
      <c r="Y5" s="26">
        <v>28</v>
      </c>
      <c r="Z5" s="19">
        <v>2</v>
      </c>
      <c r="AA5" s="30">
        <v>1</v>
      </c>
      <c r="AB5" s="31">
        <f>IF(W5="","",W5*X5*Y5/1000000)</f>
        <v>3.8808000000000002E-2</v>
      </c>
      <c r="AC5" s="34">
        <f>IF(AA5="","",65/AB5*AA5)</f>
        <v>1674.9123891981035</v>
      </c>
      <c r="AD5" s="7">
        <v>3700</v>
      </c>
      <c r="AE5" s="35">
        <f>IF(ISERROR(AD5/AC5),"",AD5/AC5)</f>
        <v>2.2090707692307694</v>
      </c>
      <c r="AF5" s="7" t="s">
        <v>58</v>
      </c>
      <c r="AG5" s="37">
        <f>12.8%+20%</f>
        <v>0.32800000000000001</v>
      </c>
      <c r="AH5" s="35">
        <f>IF(ISERROR(T5*AG5),"",T5*AG5)</f>
        <v>5.3234400000000006</v>
      </c>
      <c r="AI5" s="35">
        <f>IF(ISERROR(T5+AE5+AH5),"",T5+AE5+AH5)</f>
        <v>23.762510769230772</v>
      </c>
      <c r="AJ5" s="37">
        <v>0.31</v>
      </c>
      <c r="AK5" s="35">
        <f>IF(ISERROR(AW5*AJ5),"",AW5*AJ5)</f>
        <v>18.606200000000001</v>
      </c>
      <c r="AL5" s="37"/>
      <c r="AM5" s="35">
        <f>IF(ISERROR(AW5*AL5),"",AW5*AL5)</f>
        <v>0</v>
      </c>
      <c r="AN5" s="37">
        <v>0.1</v>
      </c>
      <c r="AO5" s="35">
        <f>IF(ISERROR(AW5*AN5),"",AW5*AN5)</f>
        <v>6.0020000000000007</v>
      </c>
      <c r="AP5" s="35"/>
      <c r="AQ5" s="7"/>
      <c r="AR5" s="37"/>
      <c r="AS5" s="35">
        <f>IF(ISERROR(AW5*AR5),"",AW5*AR5)</f>
        <v>0</v>
      </c>
      <c r="AT5" s="35">
        <f>IF(ISERROR(AK5+AM5+AO5+AP5+AS5),"",AK5+AM5+AO5+AP5+AS5)</f>
        <v>24.608200000000004</v>
      </c>
      <c r="AU5" s="35">
        <v>48.365950014513793</v>
      </c>
      <c r="AV5" s="40">
        <v>0.19416944327701116</v>
      </c>
      <c r="AW5" s="35">
        <v>60.02</v>
      </c>
      <c r="AX5" s="25">
        <v>89.99</v>
      </c>
      <c r="AY5" s="37">
        <f t="shared" si="0"/>
        <v>0.33303700411156789</v>
      </c>
      <c r="AZ5" s="6">
        <v>50</v>
      </c>
    </row>
    <row r="6" spans="1:52" s="2" customFormat="1" ht="75.95" customHeight="1" x14ac:dyDescent="0.25">
      <c r="A6" s="6">
        <v>5</v>
      </c>
      <c r="B6" s="7"/>
      <c r="C6" s="8" t="s">
        <v>53</v>
      </c>
      <c r="D6" s="8" t="s">
        <v>2</v>
      </c>
      <c r="E6" s="7"/>
      <c r="F6" s="1" t="s">
        <v>68</v>
      </c>
      <c r="G6" s="7" t="s">
        <v>0</v>
      </c>
      <c r="H6" s="7" t="s">
        <v>63</v>
      </c>
      <c r="I6" s="7" t="s">
        <v>63</v>
      </c>
      <c r="J6" s="11" t="s">
        <v>61</v>
      </c>
      <c r="K6" s="7" t="s">
        <v>54</v>
      </c>
      <c r="L6" s="7" t="s">
        <v>67</v>
      </c>
      <c r="M6" s="7" t="s">
        <v>55</v>
      </c>
      <c r="N6" s="12"/>
      <c r="O6" s="13"/>
      <c r="P6" s="7" t="s">
        <v>56</v>
      </c>
      <c r="Q6" s="18">
        <v>132.5</v>
      </c>
      <c r="R6" s="19">
        <v>7.95</v>
      </c>
      <c r="S6" s="20">
        <v>16.670000000000002</v>
      </c>
      <c r="T6" s="21">
        <f>S6</f>
        <v>16.670000000000002</v>
      </c>
      <c r="U6" s="25"/>
      <c r="V6" s="7" t="s">
        <v>57</v>
      </c>
      <c r="W6" s="26">
        <v>42</v>
      </c>
      <c r="X6" s="26">
        <v>33</v>
      </c>
      <c r="Y6" s="26">
        <v>28</v>
      </c>
      <c r="Z6" s="19">
        <v>2</v>
      </c>
      <c r="AA6" s="30">
        <v>1</v>
      </c>
      <c r="AB6" s="31">
        <f>IF(W6="","",W6*X6*Y6/1000000)</f>
        <v>3.8808000000000002E-2</v>
      </c>
      <c r="AC6" s="34">
        <f>IF(AA6="","",65/AB6*AA6)</f>
        <v>1674.9123891981035</v>
      </c>
      <c r="AD6" s="7">
        <v>3700</v>
      </c>
      <c r="AE6" s="35">
        <f>IF(ISERROR(AD6/AC6),"",AD6/AC6)</f>
        <v>2.2090707692307694</v>
      </c>
      <c r="AF6" s="7" t="s">
        <v>58</v>
      </c>
      <c r="AG6" s="37">
        <f>12.8%+20%</f>
        <v>0.32800000000000001</v>
      </c>
      <c r="AH6" s="35">
        <f>IF(ISERROR(T6*AG6),"",T6*AG6)</f>
        <v>5.4677600000000011</v>
      </c>
      <c r="AI6" s="35">
        <f>IF(ISERROR(T6+AE6+AH6),"",T6+AE6+AH6)</f>
        <v>24.346830769230774</v>
      </c>
      <c r="AJ6" s="37">
        <v>0.31</v>
      </c>
      <c r="AK6" s="35">
        <f>IF(ISERROR(AW6*AJ6),"",AW6*AJ6)</f>
        <v>18.606200000000001</v>
      </c>
      <c r="AL6" s="37"/>
      <c r="AM6" s="35">
        <f>IF(ISERROR(AW6*AL6),"",AW6*AL6)</f>
        <v>0</v>
      </c>
      <c r="AN6" s="37">
        <v>0.1</v>
      </c>
      <c r="AO6" s="35">
        <f>IF(ISERROR(AW6*AN6),"",AW6*AN6)</f>
        <v>6.0020000000000007</v>
      </c>
      <c r="AP6" s="35"/>
      <c r="AQ6" s="7"/>
      <c r="AR6" s="37"/>
      <c r="AS6" s="35">
        <f>IF(ISERROR(AW6*AR6),"",AW6*AR6)</f>
        <v>0</v>
      </c>
      <c r="AT6" s="35">
        <f>IF(ISERROR(AK6+AM6+AO6+AP6+AS6),"",AK6+AM6+AO6+AP6+AS6)</f>
        <v>24.608200000000004</v>
      </c>
      <c r="AU6" s="35">
        <v>48.950604102564114</v>
      </c>
      <c r="AV6" s="40">
        <v>0.18442845547210746</v>
      </c>
      <c r="AW6" s="35">
        <v>60.02</v>
      </c>
      <c r="AX6" s="25">
        <v>89.99</v>
      </c>
      <c r="AY6" s="37">
        <f t="shared" si="0"/>
        <v>0.33303700411156789</v>
      </c>
      <c r="AZ6" s="6">
        <v>30</v>
      </c>
    </row>
  </sheetData>
  <protectedRanges>
    <protectedRange sqref="A2:C6 E2:E6 G2:J6 Z2:AY6 M2:V6" name="Range1"/>
    <protectedRange sqref="K2:K6" name="Range1_1"/>
    <protectedRange sqref="F2:F6" name="Range1_2"/>
  </protectedRanges>
  <phoneticPr fontId="8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[13]Data!#REF!</xm:f>
          </x14:formula1>
          <xm:sqref>P2:P6 V2:V6</xm:sqref>
        </x14:dataValidation>
        <x14:dataValidation type="list" allowBlank="1" showInputMessage="1" showErrorMessage="1">
          <x14:formula1>
            <xm:f>[13]ValueSelect!#REF!</xm:f>
          </x14:formula1>
          <xm:sqref>D2:E6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>
    <arrUserId title="区域1_1" rangeCreator="" othersAccessPermission="edit"/>
  </rangeList>
  <rangeList sheetStid="7" master="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  <arrUserId title="Range1_5" rangeCreator="" othersAccessPermission="edit"/>
  </rangeList>
  <rangeList sheetStid="12" master="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10" master=""/>
  <rangeList sheetStid="11" master=""/>
  <rangeList sheetStid="13" master=""/>
</allowEditUser>
</file>

<file path=customXml/item2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2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Amazon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高丽</cp:lastModifiedBy>
  <dcterms:created xsi:type="dcterms:W3CDTF">2024-02-13T06:17:00Z</dcterms:created>
  <dcterms:modified xsi:type="dcterms:W3CDTF">2026-01-07T03:15:15Z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</Properties>
</file>