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0758DC73-944F-4253-861B-A2F5600E0E06}" xr6:coauthVersionLast="47" xr6:coauthVersionMax="47" xr10:uidLastSave="{00000000-0000-0000-0000-000000000000}"/>
  <bookViews>
    <workbookView xWindow="-110" yWindow="-110" windowWidth="19420" windowHeight="11500" xr2:uid="{7DD4EFD1-E465-40B6-B1E8-B96D48F756F4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" i="1" l="1"/>
  <c r="AB10" i="1"/>
  <c r="AC10" i="1" s="1"/>
  <c r="AE10" i="1" s="1"/>
  <c r="S10" i="1"/>
  <c r="AX9" i="1"/>
  <c r="AB9" i="1"/>
  <c r="AC9" i="1" s="1"/>
  <c r="AE9" i="1" s="1"/>
  <c r="S9" i="1"/>
  <c r="AH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X3" i="1"/>
  <c r="AB3" i="1"/>
  <c r="AC3" i="1" s="1"/>
  <c r="AE3" i="1" s="1"/>
  <c r="S3" i="1"/>
  <c r="AH3" i="1" s="1"/>
  <c r="AX2" i="1"/>
  <c r="AB2" i="1"/>
  <c r="AC2" i="1" s="1"/>
  <c r="AE2" i="1" s="1"/>
  <c r="S2" i="1"/>
  <c r="AI5" i="1" l="1"/>
  <c r="AH2" i="1"/>
  <c r="AI8" i="1"/>
  <c r="AH4" i="1"/>
  <c r="AI4" i="1" s="1"/>
  <c r="AW4" i="1" s="1"/>
  <c r="AH7" i="1"/>
  <c r="AI7" i="1" s="1"/>
  <c r="AW7" i="1" s="1"/>
  <c r="AH10" i="1"/>
  <c r="AI10" i="1"/>
  <c r="AW10" i="1" s="1"/>
  <c r="AI2" i="1"/>
  <c r="AI3" i="1"/>
  <c r="AI6" i="1"/>
  <c r="AI9" i="1"/>
  <c r="AW9" i="1" l="1"/>
  <c r="AW6" i="1"/>
  <c r="AW3" i="1"/>
  <c r="AW5" i="1"/>
  <c r="AW8" i="1"/>
  <c r="AW2" i="1"/>
  <c r="AS7" i="1"/>
  <c r="AO7" i="1"/>
  <c r="AM7" i="1"/>
  <c r="AK7" i="1"/>
  <c r="AT7" i="1" s="1"/>
  <c r="AU7" i="1" s="1"/>
  <c r="AV7" i="1" s="1"/>
  <c r="AS10" i="1"/>
  <c r="AO10" i="1"/>
  <c r="AM10" i="1"/>
  <c r="AK10" i="1"/>
  <c r="AS4" i="1"/>
  <c r="AO4" i="1"/>
  <c r="AM4" i="1"/>
  <c r="AK4" i="1"/>
  <c r="AT10" i="1" l="1"/>
  <c r="AU10" i="1" s="1"/>
  <c r="AV10" i="1" s="1"/>
  <c r="AS2" i="1"/>
  <c r="AO2" i="1"/>
  <c r="AM2" i="1"/>
  <c r="AK2" i="1"/>
  <c r="AS8" i="1"/>
  <c r="AO8" i="1"/>
  <c r="AM8" i="1"/>
  <c r="AK8" i="1"/>
  <c r="AT8" i="1" s="1"/>
  <c r="AU8" i="1" s="1"/>
  <c r="AV8" i="1" s="1"/>
  <c r="AS5" i="1"/>
  <c r="AO5" i="1"/>
  <c r="AM5" i="1"/>
  <c r="AK5" i="1"/>
  <c r="AM3" i="1"/>
  <c r="AK3" i="1"/>
  <c r="AS3" i="1"/>
  <c r="AO3" i="1"/>
  <c r="AT4" i="1"/>
  <c r="AU4" i="1" s="1"/>
  <c r="AV4" i="1" s="1"/>
  <c r="AM6" i="1"/>
  <c r="AK6" i="1"/>
  <c r="AS6" i="1"/>
  <c r="AO6" i="1"/>
  <c r="AM9" i="1"/>
  <c r="AK9" i="1"/>
  <c r="AO9" i="1"/>
  <c r="AS9" i="1"/>
  <c r="AT6" i="1" l="1"/>
  <c r="AU6" i="1" s="1"/>
  <c r="AV6" i="1" s="1"/>
  <c r="AT2" i="1"/>
  <c r="AU2" i="1" s="1"/>
  <c r="AV2" i="1" s="1"/>
  <c r="AT3" i="1"/>
  <c r="AU3" i="1" s="1"/>
  <c r="AV3" i="1" s="1"/>
  <c r="AT9" i="1"/>
  <c r="AU9" i="1" s="1"/>
  <c r="AV9" i="1" s="1"/>
  <c r="AT5" i="1"/>
  <c r="AU5" i="1" s="1"/>
  <c r="AV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85A20E82-43C5-43F9-9D09-FEFBF58A1D55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C884AF5C-5ED4-4FC7-BAFE-9B7E6C2D4DE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F2E13D3A-CA33-4538-8B01-209852271E7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BEEB287-FC5B-4D0E-9E86-C2DF9B9AF55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F523C136-F757-430F-AE11-C66E7639CA3E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DBDEB918-FDFB-42DD-9DDE-5F9F29826F7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4F67E9C-D216-4B9A-8F42-353E1AD3182A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AE557F1-02FA-4C10-B7B3-38B7820A09AA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76D382AF-3AF9-4202-ADF6-2D0A93CF74F1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C5D7A39E-845D-41B2-AD8B-845F26240F3C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B458CA1B-3970-49CE-B02E-FDA83E42DFD4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998F30E0-4084-4576-8CFD-3FE4DABE9C56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567B27B6-FFCB-448A-9800-434CB86A8659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4E2DCF90-2484-402C-A286-75C1A3DB0622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56BBF4AE-A2D5-49D2-A31D-5862D74D6569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B2CDDBB8-2F75-4B77-81C4-632B3DAF4294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<sst xmlns="http://schemas.openxmlformats.org/spreadsheetml/2006/main" count="173" uniqueCount="79">
  <si>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</si>
  <si>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</si>
  <si>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</si>
  <si>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</si>
  <si>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</si>
  <si>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</si>
  <si>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</si>
  <si>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</si>
  <si>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</si>
  <si>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</si>
  <si>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</si>
  <si>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</si>
  <si>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</si>
  <si>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</si>
  <si>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</si>
  <si>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</si>
  <si>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</si>
  <si>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</si>
  <si>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</si>
  <si>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</si>
  <si>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</si>
  <si>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</si>
  <si>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</si>
  <si>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</si>
  <si>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</si>
  <si>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</si>
  <si>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</si>
  <si>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</si>
  <si>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</si>
  <si>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</si>
  <si>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</si>
  <si>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</si>
  <si>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</si>
  <si>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</si>
  <si>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</si>
  <si>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</si>
  <si>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</si>
  <si>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</si>
  <si>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</si>
  <si>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</si>
  <si>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</si>
  <si>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</si>
  <si>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</si>
  <si>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</si>
  <si>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</si>
  <si>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</si>
  <si>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</si>
  <si>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</si>
  <si>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</si>
  <si>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</si>
  <si>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</si>
  <si>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</si>
  <si>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</si>
  <si>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5PCS Set（comforter mini set+2 dec pillows)</t>
    <phoneticPr fontId="5" type="noConversion"/>
  </si>
  <si>
    <t>Regency Heights</t>
  </si>
  <si>
    <t>COMFORTER (SET)</t>
  </si>
  <si>
    <t>Geneva</t>
    <phoneticPr fontId="5" type="noConversion"/>
  </si>
  <si>
    <t>100% Polyester  Microfiber 5pcs Comforter Set</t>
    <phoneticPr fontId="5" type="noConversion"/>
  </si>
  <si>
    <t>5pcs Comforter Set</t>
    <phoneticPr fontId="5" type="noConversion"/>
  </si>
  <si>
    <t>Comf/sham : 100% Polyester 220gsm velvet fabric on face, 85gsm microfiber solid reverse, 200gsm poly fill.
Dec pillows: 100% Polyester with Poly filling</t>
    <phoneticPr fontId="5" type="noConversion"/>
  </si>
  <si>
    <t>100% polyester , poly filling</t>
    <phoneticPr fontId="5" type="noConversion"/>
  </si>
  <si>
    <t>Full: 80x90"/20x26"+1(2)/12x16"/16x16"</t>
  </si>
  <si>
    <t>Black</t>
    <phoneticPr fontId="5" type="noConversion"/>
  </si>
  <si>
    <t>RH10-0649</t>
  </si>
  <si>
    <t>Set</t>
  </si>
  <si>
    <t>Compressed/Knocked Down</t>
  </si>
  <si>
    <t>9404.40.9022</t>
    <phoneticPr fontId="5" type="noConversion"/>
  </si>
  <si>
    <t>Queen: 90x90"/20x26"+1(2)/12x16"/16x16"</t>
  </si>
  <si>
    <t>RH10-0650</t>
  </si>
  <si>
    <t>King: 104x90"/20x36"+1(2)/12x16"/16x16"</t>
  </si>
  <si>
    <t>RH10-0651</t>
  </si>
  <si>
    <t>Red</t>
    <phoneticPr fontId="5" type="noConversion"/>
  </si>
  <si>
    <t>RH10-0652</t>
    <phoneticPr fontId="5" type="noConversion"/>
  </si>
  <si>
    <t>RH10-0653</t>
  </si>
  <si>
    <t>RH10-0654</t>
  </si>
  <si>
    <t>Champagne</t>
    <phoneticPr fontId="5" type="noConversion"/>
  </si>
  <si>
    <t>RH10-0655</t>
    <phoneticPr fontId="5" type="noConversion"/>
  </si>
  <si>
    <t>RH10-0656</t>
  </si>
  <si>
    <t>RH10-0657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</si>
</sst>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1" fillId="0" borderId="2" xfId="1" applyFont="1" applyBorder="1" applyAlignment="1">
      <alignment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1" fillId="0" borderId="2" xfId="1" applyNumberForma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 xr:uid="{2C3C3BDB-898A-47BC-96AC-CACFE6FE76A4}"/>
    <cellStyle name="Normal 2" xfId="1" xr:uid="{69B6AB02-204B-4288-8A22-5117A72B01AD}"/>
    <cellStyle name="Normal 2 18 2" xfId="2" xr:uid="{34D339FA-8FA6-4686-96F9-25DD0BE40C8E}"/>
    <cellStyle name="Percent 2" xfId="4" xr:uid="{5B1C3DAE-D490-42A5-BD31-E4AEB2D08F0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26894</xdr:rowOff>
    </xdr:from>
    <xdr:to>
      <xdr:col>1</xdr:col>
      <xdr:colOff>2805953</xdr:colOff>
      <xdr:row>3</xdr:row>
      <xdr:rowOff>679077</xdr:rowOff>
    </xdr:to>
    <xdr:pic>
      <xdr:nvPicPr>
        <xdr:cNvPr id="2" name="Picture 10" descr="A bed with a striped bedding&#10;&#10;AI-generated content may be incorrect.">
          <a:extLst>
            <a:ext uri="{FF2B5EF4-FFF2-40B4-BE49-F238E27FC236}">
              <a16:creationId xmlns:a16="http://schemas.microsoft.com/office/drawing/2014/main" id="{DB4FA9D6-AF4A-41CE-8257-39A677846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07944"/>
          <a:ext cx="2805953" cy="2099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71716</xdr:colOff>
      <xdr:row>4</xdr:row>
      <xdr:rowOff>708211</xdr:rowOff>
    </xdr:from>
    <xdr:to>
      <xdr:col>1</xdr:col>
      <xdr:colOff>2779059</xdr:colOff>
      <xdr:row>8</xdr:row>
      <xdr:rowOff>578223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6BFA2C4-21E5-433D-8245-B5A56896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616" y="3775261"/>
          <a:ext cx="2707343" cy="2767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810F9-FB41-4161-A408-5D047978AA83}">
  <dimension ref="A1:BA10"/>
  <sheetViews>
    <sheetView tabSelected="1" topLeftCell="J5" zoomScale="85" zoomScaleNormal="85" workbookViewId="0">
      <selection activeCell="T11" sqref="T11"/>
    </sheetView>
  </sheetViews>
  <sheetFormatPr defaultColWidth="9.36328125" defaultRowHeight="14.5" x14ac:dyDescent="0.35"/>
  <cols>
    <col min="1" max="1" width="10.36328125" style="1" customWidth="1"/>
    <col min="2" max="2" width="41.36328125" style="2" customWidth="1"/>
    <col min="3" max="3" width="24.36328125" style="3" customWidth="1"/>
    <col min="4" max="4" width="16.36328125" style="2" customWidth="1"/>
    <col min="5" max="5" width="10.90625" style="2" customWidth="1"/>
    <col min="6" max="6" width="18" style="2" customWidth="1"/>
    <col min="7" max="7" width="14.6328125" style="2" customWidth="1"/>
    <col min="8" max="8" width="21.6328125" style="2" customWidth="1"/>
    <col min="9" max="9" width="12.90625" style="2" customWidth="1"/>
    <col min="10" max="10" width="74.08984375" style="2" customWidth="1"/>
    <col min="11" max="11" width="14.08984375" style="2" customWidth="1"/>
    <col min="12" max="12" width="48.36328125" style="2" customWidth="1"/>
    <col min="13" max="13" width="11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08984375" style="2" customWidth="1"/>
    <col min="18" max="18" width="9.90625" style="4" customWidth="1"/>
    <col min="19" max="19" width="12" style="5" customWidth="1"/>
    <col min="20" max="20" width="11.3632812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36328125" style="7" customWidth="1"/>
    <col min="26" max="26" width="12.63281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10" customWidth="1"/>
    <col min="31" max="31" width="13.6328125" style="5" customWidth="1"/>
    <col min="32" max="32" width="14.90625" style="2" customWidth="1"/>
    <col min="33" max="33" width="8.453125" style="11" customWidth="1"/>
    <col min="34" max="34" width="12.453125" style="5" customWidth="1"/>
    <col min="35" max="35" width="8.90625" style="5" customWidth="1"/>
    <col min="36" max="36" width="7.90625" style="11" customWidth="1"/>
    <col min="37" max="37" width="5.90625" style="5" customWidth="1"/>
    <col min="38" max="38" width="12.6328125" style="11" customWidth="1"/>
    <col min="39" max="39" width="12" style="5" customWidth="1"/>
    <col min="40" max="40" width="11.6328125" style="11" customWidth="1"/>
    <col min="41" max="41" width="10.90625" style="5" customWidth="1"/>
    <col min="42" max="42" width="10.6328125" style="5" customWidth="1"/>
    <col min="43" max="43" width="9.6328125" style="10" customWidth="1"/>
    <col min="44" max="44" width="9.6328125" style="11" customWidth="1"/>
    <col min="45" max="45" width="10" style="5" customWidth="1"/>
    <col min="46" max="46" width="9.54296875" style="5" customWidth="1"/>
    <col min="47" max="47" width="11.6328125" style="5" customWidth="1"/>
    <col min="48" max="48" width="11.08984375" style="11" customWidth="1"/>
    <col min="49" max="49" width="11.36328125" style="5" customWidth="1"/>
    <col min="50" max="50" width="11.6328125" style="5" customWidth="1"/>
    <col min="51" max="51" width="12.6328125" style="5" customWidth="1"/>
    <col min="52" max="52" width="12.08984375" style="11" customWidth="1"/>
    <col min="53" max="53" width="12.36328125" style="8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57" customHeight="1" x14ac:dyDescent="0.35">
      <c r="A2" s="37">
        <v>1</v>
      </c>
      <c r="B2" s="58" t="s">
        <v>53</v>
      </c>
      <c r="C2" s="38"/>
      <c r="D2" s="39" t="s">
        <v>54</v>
      </c>
      <c r="E2" s="39"/>
      <c r="F2" s="39" t="s">
        <v>55</v>
      </c>
      <c r="G2" s="40" t="s">
        <v>56</v>
      </c>
      <c r="H2" s="39" t="s">
        <v>57</v>
      </c>
      <c r="I2" s="39" t="s">
        <v>58</v>
      </c>
      <c r="J2" s="41" t="s">
        <v>59</v>
      </c>
      <c r="K2" s="39" t="s">
        <v>60</v>
      </c>
      <c r="L2" s="39" t="s">
        <v>61</v>
      </c>
      <c r="M2" s="39" t="s">
        <v>62</v>
      </c>
      <c r="N2" s="42" t="s">
        <v>63</v>
      </c>
      <c r="O2" s="43"/>
      <c r="P2" s="39" t="s">
        <v>64</v>
      </c>
      <c r="Q2" s="44">
        <v>107.6</v>
      </c>
      <c r="R2" s="45">
        <v>7.85</v>
      </c>
      <c r="S2" s="46">
        <f t="shared" ref="S2:S4" si="0">Q2/R2</f>
        <v>13.707006369426752</v>
      </c>
      <c r="T2" s="46">
        <v>13.71</v>
      </c>
      <c r="U2" s="47"/>
      <c r="V2" s="39" t="s">
        <v>65</v>
      </c>
      <c r="W2" s="48">
        <v>42</v>
      </c>
      <c r="X2" s="48">
        <v>32</v>
      </c>
      <c r="Y2" s="48">
        <v>51</v>
      </c>
      <c r="Z2" s="45">
        <v>15.1</v>
      </c>
      <c r="AA2" s="49">
        <v>3</v>
      </c>
      <c r="AB2" s="50">
        <f t="shared" ref="AB2:AB10" si="1">IF(W2="","",W2*X2*Y2/1000000)</f>
        <v>6.8543999999999994E-2</v>
      </c>
      <c r="AC2" s="51">
        <f t="shared" ref="AC2:AC10" si="2">IF(AA2="","",65/AB2*AA2)</f>
        <v>2844.8879551820728</v>
      </c>
      <c r="AD2" s="52">
        <v>4000</v>
      </c>
      <c r="AE2" s="53">
        <f t="shared" ref="AE2:AE10" si="3">IF(ISERROR(AD2/AC2),"",AD2/AC2)</f>
        <v>1.4060307692307692</v>
      </c>
      <c r="AF2" s="39" t="s">
        <v>66</v>
      </c>
      <c r="AG2" s="54">
        <v>0.32800000000000001</v>
      </c>
      <c r="AH2" s="53">
        <f t="shared" ref="AH2:AH10" si="4">IF(ISERROR(S2*AG2),"",S2*AG2)</f>
        <v>4.4958980891719751</v>
      </c>
      <c r="AI2" s="53">
        <f t="shared" ref="AI2:AI10" si="5">IF(ISERROR(T2+AE2+AH2),"",T2+AE2+AH2)</f>
        <v>19.611928858402745</v>
      </c>
      <c r="AJ2" s="54">
        <v>0</v>
      </c>
      <c r="AK2" s="53">
        <f t="shared" ref="AK2:AK10" si="6">IF(ISERROR(AW2*AJ2),"",AW2*AJ2)</f>
        <v>0</v>
      </c>
      <c r="AL2" s="54">
        <v>0</v>
      </c>
      <c r="AM2" s="53">
        <f t="shared" ref="AM2:AM10" si="7">IF(ISERROR(AW2*AL2),"",AW2*AL2)</f>
        <v>0</v>
      </c>
      <c r="AN2" s="54">
        <v>0</v>
      </c>
      <c r="AO2" s="53">
        <f t="shared" ref="AO2:AO10" si="8">IF(ISERROR(AW2*AN2),"",AW2*AN2)</f>
        <v>0</v>
      </c>
      <c r="AP2" s="53">
        <v>0</v>
      </c>
      <c r="AQ2" s="52">
        <v>0</v>
      </c>
      <c r="AR2" s="54">
        <v>0</v>
      </c>
      <c r="AS2" s="53">
        <f t="shared" ref="AS2:AS10" si="9">IF(ISERROR(AW2*AR2),"",AW2*AR2)</f>
        <v>0</v>
      </c>
      <c r="AT2" s="53">
        <f t="shared" ref="AT2:AT10" si="10">IF(ISERROR(AK2+AM2+AO2+AP2+AS2),"",AK2+AM2+AO2+AP2+AS2)</f>
        <v>0</v>
      </c>
      <c r="AU2" s="55">
        <f>AI2+AT2</f>
        <v>19.611928858402745</v>
      </c>
      <c r="AV2" s="56">
        <f t="shared" ref="AV2:AV10" si="11">IF(ISERROR((AW2-AU2)/AW2),"",(AW2-AU2)/AW2)</f>
        <v>0</v>
      </c>
      <c r="AW2" s="55">
        <f t="shared" ref="AW2:AW10" si="12">AI2</f>
        <v>19.611928858402745</v>
      </c>
      <c r="AX2" s="53">
        <f t="shared" ref="AX2:AX4" si="13">IF(ISERROR(AY2*(1-AZ2)),"",AY2*(1-AZ2))</f>
        <v>65.989999999999995</v>
      </c>
      <c r="AY2" s="57">
        <v>65.989999999999995</v>
      </c>
      <c r="AZ2" s="54"/>
      <c r="BA2" s="49">
        <v>66</v>
      </c>
    </row>
    <row r="3" spans="1:53" ht="57" customHeight="1" x14ac:dyDescent="0.35">
      <c r="A3" s="37">
        <v>2</v>
      </c>
      <c r="B3" s="59"/>
      <c r="C3" s="38"/>
      <c r="D3" s="39" t="s">
        <v>54</v>
      </c>
      <c r="E3" s="39"/>
      <c r="F3" s="39" t="s">
        <v>55</v>
      </c>
      <c r="G3" s="40" t="s">
        <v>56</v>
      </c>
      <c r="H3" s="39" t="s">
        <v>57</v>
      </c>
      <c r="I3" s="39" t="s">
        <v>58</v>
      </c>
      <c r="J3" s="41" t="s">
        <v>59</v>
      </c>
      <c r="K3" s="39" t="s">
        <v>60</v>
      </c>
      <c r="L3" s="39" t="s">
        <v>67</v>
      </c>
      <c r="M3" s="39" t="s">
        <v>62</v>
      </c>
      <c r="N3" s="42" t="s">
        <v>68</v>
      </c>
      <c r="O3" s="43"/>
      <c r="P3" s="39" t="s">
        <v>64</v>
      </c>
      <c r="Q3" s="44">
        <v>110.4</v>
      </c>
      <c r="R3" s="45">
        <v>7.85</v>
      </c>
      <c r="S3" s="46">
        <f t="shared" si="0"/>
        <v>14.063694267515926</v>
      </c>
      <c r="T3" s="46">
        <v>14.06</v>
      </c>
      <c r="U3" s="47"/>
      <c r="V3" s="39" t="s">
        <v>65</v>
      </c>
      <c r="W3" s="48">
        <v>42</v>
      </c>
      <c r="X3" s="48">
        <v>32</v>
      </c>
      <c r="Y3" s="48">
        <v>51</v>
      </c>
      <c r="Z3" s="45">
        <v>16.3</v>
      </c>
      <c r="AA3" s="49">
        <v>3</v>
      </c>
      <c r="AB3" s="50">
        <f t="shared" si="1"/>
        <v>6.8543999999999994E-2</v>
      </c>
      <c r="AC3" s="51">
        <f t="shared" si="2"/>
        <v>2844.8879551820728</v>
      </c>
      <c r="AD3" s="52">
        <v>4000</v>
      </c>
      <c r="AE3" s="53">
        <f t="shared" si="3"/>
        <v>1.4060307692307692</v>
      </c>
      <c r="AF3" s="39" t="s">
        <v>66</v>
      </c>
      <c r="AG3" s="54">
        <v>0.32800000000000001</v>
      </c>
      <c r="AH3" s="53">
        <f t="shared" si="4"/>
        <v>4.6128917197452237</v>
      </c>
      <c r="AI3" s="53">
        <f t="shared" si="5"/>
        <v>20.078922488975994</v>
      </c>
      <c r="AJ3" s="54">
        <v>0</v>
      </c>
      <c r="AK3" s="53">
        <f t="shared" si="6"/>
        <v>0</v>
      </c>
      <c r="AL3" s="54">
        <v>0</v>
      </c>
      <c r="AM3" s="53">
        <f t="shared" si="7"/>
        <v>0</v>
      </c>
      <c r="AN3" s="54">
        <v>0</v>
      </c>
      <c r="AO3" s="53">
        <f t="shared" si="8"/>
        <v>0</v>
      </c>
      <c r="AP3" s="53">
        <v>0</v>
      </c>
      <c r="AQ3" s="52">
        <v>0</v>
      </c>
      <c r="AR3" s="54">
        <v>0</v>
      </c>
      <c r="AS3" s="53">
        <f t="shared" si="9"/>
        <v>0</v>
      </c>
      <c r="AT3" s="53">
        <f t="shared" si="10"/>
        <v>0</v>
      </c>
      <c r="AU3" s="55">
        <f>IF(ISERROR(AI3+AT3),"",AI3+AT3)</f>
        <v>20.078922488975994</v>
      </c>
      <c r="AV3" s="56">
        <f t="shared" si="11"/>
        <v>0</v>
      </c>
      <c r="AW3" s="55">
        <f t="shared" si="12"/>
        <v>20.078922488975994</v>
      </c>
      <c r="AX3" s="53">
        <f t="shared" si="13"/>
        <v>69.989999999999995</v>
      </c>
      <c r="AY3" s="57">
        <v>69.989999999999995</v>
      </c>
      <c r="AZ3" s="54"/>
      <c r="BA3" s="49">
        <v>378</v>
      </c>
    </row>
    <row r="4" spans="1:53" ht="57" customHeight="1" x14ac:dyDescent="0.35">
      <c r="A4" s="37">
        <v>3</v>
      </c>
      <c r="B4" s="60"/>
      <c r="C4" s="38"/>
      <c r="D4" s="39" t="s">
        <v>54</v>
      </c>
      <c r="E4" s="39"/>
      <c r="F4" s="39" t="s">
        <v>55</v>
      </c>
      <c r="G4" s="40" t="s">
        <v>56</v>
      </c>
      <c r="H4" s="39" t="s">
        <v>57</v>
      </c>
      <c r="I4" s="39" t="s">
        <v>58</v>
      </c>
      <c r="J4" s="41" t="s">
        <v>59</v>
      </c>
      <c r="K4" s="39" t="s">
        <v>60</v>
      </c>
      <c r="L4" s="41" t="s">
        <v>69</v>
      </c>
      <c r="M4" s="39" t="s">
        <v>62</v>
      </c>
      <c r="N4" s="42" t="s">
        <v>70</v>
      </c>
      <c r="O4" s="43"/>
      <c r="P4" s="39" t="s">
        <v>64</v>
      </c>
      <c r="Q4" s="44">
        <v>119.1</v>
      </c>
      <c r="R4" s="45">
        <v>7.85</v>
      </c>
      <c r="S4" s="46">
        <f t="shared" si="0"/>
        <v>15.171974522292993</v>
      </c>
      <c r="T4" s="46">
        <v>15.17</v>
      </c>
      <c r="U4" s="47"/>
      <c r="V4" s="39" t="s">
        <v>65</v>
      </c>
      <c r="W4" s="48">
        <v>42</v>
      </c>
      <c r="X4" s="48">
        <v>32</v>
      </c>
      <c r="Y4" s="48">
        <v>57</v>
      </c>
      <c r="Z4" s="45">
        <v>18.100000000000001</v>
      </c>
      <c r="AA4" s="49">
        <v>3</v>
      </c>
      <c r="AB4" s="50">
        <f t="shared" si="1"/>
        <v>7.6607999999999996E-2</v>
      </c>
      <c r="AC4" s="51">
        <f t="shared" si="2"/>
        <v>2545.4260651629074</v>
      </c>
      <c r="AD4" s="52">
        <v>4000</v>
      </c>
      <c r="AE4" s="53">
        <f t="shared" si="3"/>
        <v>1.5714461538461537</v>
      </c>
      <c r="AF4" s="39" t="s">
        <v>66</v>
      </c>
      <c r="AG4" s="54">
        <v>0.32800000000000001</v>
      </c>
      <c r="AH4" s="53">
        <f t="shared" si="4"/>
        <v>4.9764076433121023</v>
      </c>
      <c r="AI4" s="53">
        <f t="shared" si="5"/>
        <v>21.717853797158256</v>
      </c>
      <c r="AJ4" s="54">
        <v>0</v>
      </c>
      <c r="AK4" s="53">
        <f t="shared" si="6"/>
        <v>0</v>
      </c>
      <c r="AL4" s="54">
        <v>0</v>
      </c>
      <c r="AM4" s="53">
        <f t="shared" si="7"/>
        <v>0</v>
      </c>
      <c r="AN4" s="54">
        <v>0</v>
      </c>
      <c r="AO4" s="53">
        <f t="shared" si="8"/>
        <v>0</v>
      </c>
      <c r="AP4" s="53">
        <v>0</v>
      </c>
      <c r="AQ4" s="52">
        <v>0</v>
      </c>
      <c r="AR4" s="54">
        <v>0</v>
      </c>
      <c r="AS4" s="53">
        <f t="shared" si="9"/>
        <v>0</v>
      </c>
      <c r="AT4" s="53">
        <f t="shared" si="10"/>
        <v>0</v>
      </c>
      <c r="AU4" s="55">
        <f>IF(ISERROR(AI4+AT4),"",AI4+AT4)</f>
        <v>21.717853797158256</v>
      </c>
      <c r="AV4" s="56">
        <f t="shared" si="11"/>
        <v>0</v>
      </c>
      <c r="AW4" s="55">
        <f t="shared" si="12"/>
        <v>21.717853797158256</v>
      </c>
      <c r="AX4" s="53">
        <f t="shared" si="13"/>
        <v>79.989999999999995</v>
      </c>
      <c r="AY4" s="57">
        <v>79.989999999999995</v>
      </c>
      <c r="AZ4" s="54"/>
      <c r="BA4" s="49">
        <v>360</v>
      </c>
    </row>
    <row r="5" spans="1:53" ht="57" customHeight="1" x14ac:dyDescent="0.35">
      <c r="A5" s="37">
        <v>4</v>
      </c>
      <c r="B5" s="58" t="s">
        <v>53</v>
      </c>
      <c r="C5" s="38"/>
      <c r="D5" s="39" t="s">
        <v>54</v>
      </c>
      <c r="E5" s="39"/>
      <c r="F5" s="39" t="s">
        <v>55</v>
      </c>
      <c r="G5" s="40" t="s">
        <v>56</v>
      </c>
      <c r="H5" s="39" t="s">
        <v>57</v>
      </c>
      <c r="I5" s="39" t="s">
        <v>58</v>
      </c>
      <c r="J5" s="41" t="s">
        <v>59</v>
      </c>
      <c r="K5" s="39" t="s">
        <v>60</v>
      </c>
      <c r="L5" s="39" t="s">
        <v>61</v>
      </c>
      <c r="M5" s="39" t="s">
        <v>71</v>
      </c>
      <c r="N5" s="42" t="s">
        <v>72</v>
      </c>
      <c r="O5" s="43"/>
      <c r="P5" s="39" t="s">
        <v>64</v>
      </c>
      <c r="Q5" s="44">
        <v>107.6</v>
      </c>
      <c r="R5" s="45">
        <v>7.85</v>
      </c>
      <c r="S5" s="46">
        <f t="shared" ref="S5:S7" si="14">Q5/R5</f>
        <v>13.707006369426752</v>
      </c>
      <c r="T5" s="46">
        <v>13.71</v>
      </c>
      <c r="U5" s="47"/>
      <c r="V5" s="39" t="s">
        <v>65</v>
      </c>
      <c r="W5" s="48">
        <v>42</v>
      </c>
      <c r="X5" s="48">
        <v>32</v>
      </c>
      <c r="Y5" s="48">
        <v>51</v>
      </c>
      <c r="Z5" s="45">
        <v>15.1</v>
      </c>
      <c r="AA5" s="49">
        <v>3</v>
      </c>
      <c r="AB5" s="50">
        <f t="shared" si="1"/>
        <v>6.8543999999999994E-2</v>
      </c>
      <c r="AC5" s="51">
        <f t="shared" si="2"/>
        <v>2844.8879551820728</v>
      </c>
      <c r="AD5" s="52">
        <v>4000</v>
      </c>
      <c r="AE5" s="53">
        <f t="shared" si="3"/>
        <v>1.4060307692307692</v>
      </c>
      <c r="AF5" s="39" t="s">
        <v>66</v>
      </c>
      <c r="AG5" s="54">
        <v>0.32800000000000001</v>
      </c>
      <c r="AH5" s="53">
        <f t="shared" si="4"/>
        <v>4.4958980891719751</v>
      </c>
      <c r="AI5" s="53">
        <f t="shared" si="5"/>
        <v>19.611928858402745</v>
      </c>
      <c r="AJ5" s="54">
        <v>0</v>
      </c>
      <c r="AK5" s="53">
        <f t="shared" si="6"/>
        <v>0</v>
      </c>
      <c r="AL5" s="54">
        <v>0</v>
      </c>
      <c r="AM5" s="53">
        <f t="shared" si="7"/>
        <v>0</v>
      </c>
      <c r="AN5" s="54">
        <v>0</v>
      </c>
      <c r="AO5" s="53">
        <f t="shared" si="8"/>
        <v>0</v>
      </c>
      <c r="AP5" s="53">
        <v>0</v>
      </c>
      <c r="AQ5" s="52">
        <v>0</v>
      </c>
      <c r="AR5" s="54">
        <v>0</v>
      </c>
      <c r="AS5" s="53">
        <f t="shared" si="9"/>
        <v>0</v>
      </c>
      <c r="AT5" s="53">
        <f t="shared" si="10"/>
        <v>0</v>
      </c>
      <c r="AU5" s="55">
        <f>AI5+AT5</f>
        <v>19.611928858402745</v>
      </c>
      <c r="AV5" s="56">
        <f t="shared" si="11"/>
        <v>0</v>
      </c>
      <c r="AW5" s="55">
        <f t="shared" si="12"/>
        <v>19.611928858402745</v>
      </c>
      <c r="AX5" s="53">
        <f t="shared" ref="AX5:AX7" si="15">IF(ISERROR(AY5*(1-AZ5)),"",AY5*(1-AZ5))</f>
        <v>65.989999999999995</v>
      </c>
      <c r="AY5" s="57">
        <v>65.989999999999995</v>
      </c>
      <c r="AZ5" s="54"/>
      <c r="BA5" s="49">
        <v>66</v>
      </c>
    </row>
    <row r="6" spans="1:53" ht="57" customHeight="1" x14ac:dyDescent="0.35">
      <c r="A6" s="37">
        <v>5</v>
      </c>
      <c r="B6" s="59"/>
      <c r="C6" s="38"/>
      <c r="D6" s="39" t="s">
        <v>54</v>
      </c>
      <c r="E6" s="39"/>
      <c r="F6" s="39" t="s">
        <v>55</v>
      </c>
      <c r="G6" s="40" t="s">
        <v>56</v>
      </c>
      <c r="H6" s="39" t="s">
        <v>57</v>
      </c>
      <c r="I6" s="39" t="s">
        <v>58</v>
      </c>
      <c r="J6" s="41" t="s">
        <v>59</v>
      </c>
      <c r="K6" s="39" t="s">
        <v>60</v>
      </c>
      <c r="L6" s="39" t="s">
        <v>67</v>
      </c>
      <c r="M6" s="39" t="s">
        <v>71</v>
      </c>
      <c r="N6" s="42" t="s">
        <v>73</v>
      </c>
      <c r="O6" s="43"/>
      <c r="P6" s="39" t="s">
        <v>64</v>
      </c>
      <c r="Q6" s="44">
        <v>110.4</v>
      </c>
      <c r="R6" s="45">
        <v>7.85</v>
      </c>
      <c r="S6" s="46">
        <f t="shared" si="14"/>
        <v>14.063694267515926</v>
      </c>
      <c r="T6" s="46">
        <v>14.06</v>
      </c>
      <c r="U6" s="47"/>
      <c r="V6" s="39" t="s">
        <v>65</v>
      </c>
      <c r="W6" s="48">
        <v>42</v>
      </c>
      <c r="X6" s="48">
        <v>32</v>
      </c>
      <c r="Y6" s="48">
        <v>51</v>
      </c>
      <c r="Z6" s="45">
        <v>16.3</v>
      </c>
      <c r="AA6" s="49">
        <v>3</v>
      </c>
      <c r="AB6" s="50">
        <f t="shared" si="1"/>
        <v>6.8543999999999994E-2</v>
      </c>
      <c r="AC6" s="51">
        <f t="shared" si="2"/>
        <v>2844.8879551820728</v>
      </c>
      <c r="AD6" s="52">
        <v>4000</v>
      </c>
      <c r="AE6" s="53">
        <f t="shared" si="3"/>
        <v>1.4060307692307692</v>
      </c>
      <c r="AF6" s="39" t="s">
        <v>66</v>
      </c>
      <c r="AG6" s="54">
        <v>0.32800000000000001</v>
      </c>
      <c r="AH6" s="53">
        <f t="shared" si="4"/>
        <v>4.6128917197452237</v>
      </c>
      <c r="AI6" s="53">
        <f t="shared" si="5"/>
        <v>20.078922488975994</v>
      </c>
      <c r="AJ6" s="54">
        <v>0</v>
      </c>
      <c r="AK6" s="53">
        <f t="shared" si="6"/>
        <v>0</v>
      </c>
      <c r="AL6" s="54">
        <v>0</v>
      </c>
      <c r="AM6" s="53">
        <f t="shared" si="7"/>
        <v>0</v>
      </c>
      <c r="AN6" s="54">
        <v>0</v>
      </c>
      <c r="AO6" s="53">
        <f t="shared" si="8"/>
        <v>0</v>
      </c>
      <c r="AP6" s="53">
        <v>0</v>
      </c>
      <c r="AQ6" s="52">
        <v>0</v>
      </c>
      <c r="AR6" s="54">
        <v>0</v>
      </c>
      <c r="AS6" s="53">
        <f t="shared" si="9"/>
        <v>0</v>
      </c>
      <c r="AT6" s="53">
        <f t="shared" si="10"/>
        <v>0</v>
      </c>
      <c r="AU6" s="55">
        <f>IF(ISERROR(AI6+AT6),"",AI6+AT6)</f>
        <v>20.078922488975994</v>
      </c>
      <c r="AV6" s="56">
        <f t="shared" si="11"/>
        <v>0</v>
      </c>
      <c r="AW6" s="55">
        <f t="shared" si="12"/>
        <v>20.078922488975994</v>
      </c>
      <c r="AX6" s="53">
        <f t="shared" si="15"/>
        <v>69.989999999999995</v>
      </c>
      <c r="AY6" s="57">
        <v>69.989999999999995</v>
      </c>
      <c r="AZ6" s="54"/>
      <c r="BA6" s="49">
        <v>378</v>
      </c>
    </row>
    <row r="7" spans="1:53" ht="57" customHeight="1" x14ac:dyDescent="0.35">
      <c r="A7" s="37">
        <v>6</v>
      </c>
      <c r="B7" s="60"/>
      <c r="C7" s="38"/>
      <c r="D7" s="39" t="s">
        <v>54</v>
      </c>
      <c r="E7" s="39"/>
      <c r="F7" s="39" t="s">
        <v>55</v>
      </c>
      <c r="G7" s="40" t="s">
        <v>56</v>
      </c>
      <c r="H7" s="39" t="s">
        <v>57</v>
      </c>
      <c r="I7" s="39" t="s">
        <v>58</v>
      </c>
      <c r="J7" s="41" t="s">
        <v>59</v>
      </c>
      <c r="K7" s="39" t="s">
        <v>60</v>
      </c>
      <c r="L7" s="41" t="s">
        <v>69</v>
      </c>
      <c r="M7" s="39" t="s">
        <v>71</v>
      </c>
      <c r="N7" s="42" t="s">
        <v>74</v>
      </c>
      <c r="O7" s="43"/>
      <c r="P7" s="39" t="s">
        <v>64</v>
      </c>
      <c r="Q7" s="44">
        <v>119.1</v>
      </c>
      <c r="R7" s="45">
        <v>7.85</v>
      </c>
      <c r="S7" s="46">
        <f t="shared" si="14"/>
        <v>15.171974522292993</v>
      </c>
      <c r="T7" s="46">
        <v>15.17</v>
      </c>
      <c r="U7" s="47"/>
      <c r="V7" s="39" t="s">
        <v>65</v>
      </c>
      <c r="W7" s="48">
        <v>42</v>
      </c>
      <c r="X7" s="48">
        <v>32</v>
      </c>
      <c r="Y7" s="48">
        <v>57</v>
      </c>
      <c r="Z7" s="45">
        <v>18.100000000000001</v>
      </c>
      <c r="AA7" s="49">
        <v>3</v>
      </c>
      <c r="AB7" s="50">
        <f t="shared" si="1"/>
        <v>7.6607999999999996E-2</v>
      </c>
      <c r="AC7" s="51">
        <f t="shared" si="2"/>
        <v>2545.4260651629074</v>
      </c>
      <c r="AD7" s="52">
        <v>4000</v>
      </c>
      <c r="AE7" s="53">
        <f t="shared" si="3"/>
        <v>1.5714461538461537</v>
      </c>
      <c r="AF7" s="39" t="s">
        <v>66</v>
      </c>
      <c r="AG7" s="54">
        <v>0.32800000000000001</v>
      </c>
      <c r="AH7" s="53">
        <f t="shared" si="4"/>
        <v>4.9764076433121023</v>
      </c>
      <c r="AI7" s="53">
        <f t="shared" si="5"/>
        <v>21.717853797158256</v>
      </c>
      <c r="AJ7" s="54">
        <v>0</v>
      </c>
      <c r="AK7" s="53">
        <f t="shared" si="6"/>
        <v>0</v>
      </c>
      <c r="AL7" s="54">
        <v>0</v>
      </c>
      <c r="AM7" s="53">
        <f t="shared" si="7"/>
        <v>0</v>
      </c>
      <c r="AN7" s="54">
        <v>0</v>
      </c>
      <c r="AO7" s="53">
        <f t="shared" si="8"/>
        <v>0</v>
      </c>
      <c r="AP7" s="53">
        <v>0</v>
      </c>
      <c r="AQ7" s="52">
        <v>0</v>
      </c>
      <c r="AR7" s="54">
        <v>0</v>
      </c>
      <c r="AS7" s="53">
        <f t="shared" si="9"/>
        <v>0</v>
      </c>
      <c r="AT7" s="53">
        <f t="shared" si="10"/>
        <v>0</v>
      </c>
      <c r="AU7" s="55">
        <f>IF(ISERROR(AI7+AT7),"",AI7+AT7)</f>
        <v>21.717853797158256</v>
      </c>
      <c r="AV7" s="56">
        <f t="shared" si="11"/>
        <v>0</v>
      </c>
      <c r="AW7" s="55">
        <f t="shared" si="12"/>
        <v>21.717853797158256</v>
      </c>
      <c r="AX7" s="53">
        <f t="shared" si="15"/>
        <v>79.989999999999995</v>
      </c>
      <c r="AY7" s="57">
        <v>79.989999999999995</v>
      </c>
      <c r="AZ7" s="54"/>
      <c r="BA7" s="49">
        <v>360</v>
      </c>
    </row>
    <row r="8" spans="1:53" ht="57" customHeight="1" x14ac:dyDescent="0.35">
      <c r="A8" s="37">
        <v>7</v>
      </c>
      <c r="B8" s="58" t="s">
        <v>53</v>
      </c>
      <c r="C8" s="38"/>
      <c r="D8" s="39" t="s">
        <v>54</v>
      </c>
      <c r="E8" s="39"/>
      <c r="F8" s="39" t="s">
        <v>55</v>
      </c>
      <c r="G8" s="40" t="s">
        <v>56</v>
      </c>
      <c r="H8" s="39" t="s">
        <v>57</v>
      </c>
      <c r="I8" s="39" t="s">
        <v>58</v>
      </c>
      <c r="J8" s="41" t="s">
        <v>59</v>
      </c>
      <c r="K8" s="39" t="s">
        <v>60</v>
      </c>
      <c r="L8" s="39" t="s">
        <v>61</v>
      </c>
      <c r="M8" s="39" t="s">
        <v>75</v>
      </c>
      <c r="N8" s="42" t="s">
        <v>76</v>
      </c>
      <c r="O8" s="43"/>
      <c r="P8" s="39" t="s">
        <v>64</v>
      </c>
      <c r="Q8" s="44">
        <v>107.6</v>
      </c>
      <c r="R8" s="45">
        <v>7.85</v>
      </c>
      <c r="S8" s="46">
        <f t="shared" ref="S8:S10" si="16">Q8/R8</f>
        <v>13.707006369426752</v>
      </c>
      <c r="T8" s="46">
        <v>13.71</v>
      </c>
      <c r="U8" s="47"/>
      <c r="V8" s="39" t="s">
        <v>65</v>
      </c>
      <c r="W8" s="48">
        <v>42</v>
      </c>
      <c r="X8" s="48">
        <v>32</v>
      </c>
      <c r="Y8" s="48">
        <v>51</v>
      </c>
      <c r="Z8" s="45">
        <v>15.1</v>
      </c>
      <c r="AA8" s="49">
        <v>3</v>
      </c>
      <c r="AB8" s="50">
        <f t="shared" si="1"/>
        <v>6.8543999999999994E-2</v>
      </c>
      <c r="AC8" s="51">
        <f t="shared" si="2"/>
        <v>2844.8879551820728</v>
      </c>
      <c r="AD8" s="52">
        <v>4000</v>
      </c>
      <c r="AE8" s="53">
        <f t="shared" si="3"/>
        <v>1.4060307692307692</v>
      </c>
      <c r="AF8" s="39" t="s">
        <v>66</v>
      </c>
      <c r="AG8" s="54">
        <v>0.32800000000000001</v>
      </c>
      <c r="AH8" s="53">
        <f t="shared" si="4"/>
        <v>4.4958980891719751</v>
      </c>
      <c r="AI8" s="53">
        <f t="shared" si="5"/>
        <v>19.611928858402745</v>
      </c>
      <c r="AJ8" s="54">
        <v>0</v>
      </c>
      <c r="AK8" s="53">
        <f t="shared" si="6"/>
        <v>0</v>
      </c>
      <c r="AL8" s="54">
        <v>0</v>
      </c>
      <c r="AM8" s="53">
        <f t="shared" si="7"/>
        <v>0</v>
      </c>
      <c r="AN8" s="54">
        <v>0</v>
      </c>
      <c r="AO8" s="53">
        <f t="shared" si="8"/>
        <v>0</v>
      </c>
      <c r="AP8" s="53">
        <v>0</v>
      </c>
      <c r="AQ8" s="52">
        <v>0</v>
      </c>
      <c r="AR8" s="54">
        <v>0</v>
      </c>
      <c r="AS8" s="53">
        <f t="shared" si="9"/>
        <v>0</v>
      </c>
      <c r="AT8" s="53">
        <f t="shared" si="10"/>
        <v>0</v>
      </c>
      <c r="AU8" s="55">
        <f>AI8+AT8</f>
        <v>19.611928858402745</v>
      </c>
      <c r="AV8" s="56">
        <f t="shared" si="11"/>
        <v>0</v>
      </c>
      <c r="AW8" s="55">
        <f t="shared" si="12"/>
        <v>19.611928858402745</v>
      </c>
      <c r="AX8" s="53">
        <f t="shared" ref="AX8:AX10" si="17">IF(ISERROR(AY8*(1-AZ8)),"",AY8*(1-AZ8))</f>
        <v>65.989999999999995</v>
      </c>
      <c r="AY8" s="57">
        <v>65.989999999999995</v>
      </c>
      <c r="AZ8" s="54"/>
      <c r="BA8" s="49">
        <v>66</v>
      </c>
    </row>
    <row r="9" spans="1:53" ht="57" customHeight="1" x14ac:dyDescent="0.35">
      <c r="A9" s="37">
        <v>8</v>
      </c>
      <c r="B9" s="59"/>
      <c r="C9" s="38"/>
      <c r="D9" s="39" t="s">
        <v>54</v>
      </c>
      <c r="E9" s="39"/>
      <c r="F9" s="39" t="s">
        <v>55</v>
      </c>
      <c r="G9" s="40" t="s">
        <v>56</v>
      </c>
      <c r="H9" s="39" t="s">
        <v>57</v>
      </c>
      <c r="I9" s="39" t="s">
        <v>58</v>
      </c>
      <c r="J9" s="41" t="s">
        <v>59</v>
      </c>
      <c r="K9" s="39" t="s">
        <v>60</v>
      </c>
      <c r="L9" s="39" t="s">
        <v>67</v>
      </c>
      <c r="M9" s="39" t="s">
        <v>75</v>
      </c>
      <c r="N9" s="42" t="s">
        <v>77</v>
      </c>
      <c r="O9" s="43"/>
      <c r="P9" s="39" t="s">
        <v>64</v>
      </c>
      <c r="Q9" s="44">
        <v>110.4</v>
      </c>
      <c r="R9" s="45">
        <v>7.85</v>
      </c>
      <c r="S9" s="46">
        <f t="shared" si="16"/>
        <v>14.063694267515926</v>
      </c>
      <c r="T9" s="46">
        <v>14.06</v>
      </c>
      <c r="U9" s="47"/>
      <c r="V9" s="39" t="s">
        <v>65</v>
      </c>
      <c r="W9" s="48">
        <v>42</v>
      </c>
      <c r="X9" s="48">
        <v>32</v>
      </c>
      <c r="Y9" s="48">
        <v>51</v>
      </c>
      <c r="Z9" s="45">
        <v>16.3</v>
      </c>
      <c r="AA9" s="49">
        <v>3</v>
      </c>
      <c r="AB9" s="50">
        <f t="shared" si="1"/>
        <v>6.8543999999999994E-2</v>
      </c>
      <c r="AC9" s="51">
        <f t="shared" si="2"/>
        <v>2844.8879551820728</v>
      </c>
      <c r="AD9" s="52">
        <v>4000</v>
      </c>
      <c r="AE9" s="53">
        <f t="shared" si="3"/>
        <v>1.4060307692307692</v>
      </c>
      <c r="AF9" s="39" t="s">
        <v>66</v>
      </c>
      <c r="AG9" s="54">
        <v>0.32800000000000001</v>
      </c>
      <c r="AH9" s="53">
        <f t="shared" si="4"/>
        <v>4.6128917197452237</v>
      </c>
      <c r="AI9" s="53">
        <f t="shared" si="5"/>
        <v>20.078922488975994</v>
      </c>
      <c r="AJ9" s="54">
        <v>0</v>
      </c>
      <c r="AK9" s="53">
        <f t="shared" si="6"/>
        <v>0</v>
      </c>
      <c r="AL9" s="54">
        <v>0</v>
      </c>
      <c r="AM9" s="53">
        <f t="shared" si="7"/>
        <v>0</v>
      </c>
      <c r="AN9" s="54">
        <v>0</v>
      </c>
      <c r="AO9" s="53">
        <f t="shared" si="8"/>
        <v>0</v>
      </c>
      <c r="AP9" s="53">
        <v>0</v>
      </c>
      <c r="AQ9" s="52">
        <v>0</v>
      </c>
      <c r="AR9" s="54">
        <v>0</v>
      </c>
      <c r="AS9" s="53">
        <f t="shared" si="9"/>
        <v>0</v>
      </c>
      <c r="AT9" s="53">
        <f t="shared" si="10"/>
        <v>0</v>
      </c>
      <c r="AU9" s="55">
        <f>IF(ISERROR(AI9+AT9),"",AI9+AT9)</f>
        <v>20.078922488975994</v>
      </c>
      <c r="AV9" s="56">
        <f t="shared" si="11"/>
        <v>0</v>
      </c>
      <c r="AW9" s="55">
        <f t="shared" si="12"/>
        <v>20.078922488975994</v>
      </c>
      <c r="AX9" s="53">
        <f t="shared" si="17"/>
        <v>69.989999999999995</v>
      </c>
      <c r="AY9" s="57">
        <v>69.989999999999995</v>
      </c>
      <c r="AZ9" s="54"/>
      <c r="BA9" s="49">
        <v>378</v>
      </c>
    </row>
    <row r="10" spans="1:53" ht="57" customHeight="1" x14ac:dyDescent="0.35">
      <c r="A10" s="37">
        <v>9</v>
      </c>
      <c r="B10" s="60"/>
      <c r="C10" s="38"/>
      <c r="D10" s="39" t="s">
        <v>54</v>
      </c>
      <c r="E10" s="39"/>
      <c r="F10" s="39" t="s">
        <v>55</v>
      </c>
      <c r="G10" s="40" t="s">
        <v>56</v>
      </c>
      <c r="H10" s="39" t="s">
        <v>57</v>
      </c>
      <c r="I10" s="39" t="s">
        <v>58</v>
      </c>
      <c r="J10" s="41" t="s">
        <v>59</v>
      </c>
      <c r="K10" s="39" t="s">
        <v>60</v>
      </c>
      <c r="L10" s="41" t="s">
        <v>69</v>
      </c>
      <c r="M10" s="39" t="s">
        <v>75</v>
      </c>
      <c r="N10" s="42" t="s">
        <v>78</v>
      </c>
      <c r="O10" s="43"/>
      <c r="P10" s="39" t="s">
        <v>64</v>
      </c>
      <c r="Q10" s="44">
        <v>119.1</v>
      </c>
      <c r="R10" s="45">
        <v>7.85</v>
      </c>
      <c r="S10" s="46">
        <f t="shared" si="16"/>
        <v>15.171974522292993</v>
      </c>
      <c r="T10" s="46">
        <v>15.17</v>
      </c>
      <c r="U10" s="47"/>
      <c r="V10" s="39" t="s">
        <v>65</v>
      </c>
      <c r="W10" s="48">
        <v>42</v>
      </c>
      <c r="X10" s="48">
        <v>32</v>
      </c>
      <c r="Y10" s="48">
        <v>57</v>
      </c>
      <c r="Z10" s="45">
        <v>18.100000000000001</v>
      </c>
      <c r="AA10" s="49">
        <v>3</v>
      </c>
      <c r="AB10" s="50">
        <f t="shared" si="1"/>
        <v>7.6607999999999996E-2</v>
      </c>
      <c r="AC10" s="51">
        <f t="shared" si="2"/>
        <v>2545.4260651629074</v>
      </c>
      <c r="AD10" s="52">
        <v>4000</v>
      </c>
      <c r="AE10" s="53">
        <f t="shared" si="3"/>
        <v>1.5714461538461537</v>
      </c>
      <c r="AF10" s="39" t="s">
        <v>66</v>
      </c>
      <c r="AG10" s="54">
        <v>0.32800000000000001</v>
      </c>
      <c r="AH10" s="53">
        <f t="shared" si="4"/>
        <v>4.9764076433121023</v>
      </c>
      <c r="AI10" s="53">
        <f t="shared" si="5"/>
        <v>21.717853797158256</v>
      </c>
      <c r="AJ10" s="54">
        <v>0</v>
      </c>
      <c r="AK10" s="53">
        <f t="shared" si="6"/>
        <v>0</v>
      </c>
      <c r="AL10" s="54">
        <v>0</v>
      </c>
      <c r="AM10" s="53">
        <f t="shared" si="7"/>
        <v>0</v>
      </c>
      <c r="AN10" s="54">
        <v>0</v>
      </c>
      <c r="AO10" s="53">
        <f t="shared" si="8"/>
        <v>0</v>
      </c>
      <c r="AP10" s="53">
        <v>0</v>
      </c>
      <c r="AQ10" s="52">
        <v>0</v>
      </c>
      <c r="AR10" s="54">
        <v>0</v>
      </c>
      <c r="AS10" s="53">
        <f t="shared" si="9"/>
        <v>0</v>
      </c>
      <c r="AT10" s="53">
        <f t="shared" si="10"/>
        <v>0</v>
      </c>
      <c r="AU10" s="55">
        <f>IF(ISERROR(AI10+AT10),"",AI10+AT10)</f>
        <v>21.717853797158256</v>
      </c>
      <c r="AV10" s="56">
        <f t="shared" si="11"/>
        <v>0</v>
      </c>
      <c r="AW10" s="55">
        <f t="shared" si="12"/>
        <v>21.717853797158256</v>
      </c>
      <c r="AX10" s="53">
        <f t="shared" si="17"/>
        <v>79.989999999999995</v>
      </c>
      <c r="AY10" s="57">
        <v>79.989999999999995</v>
      </c>
      <c r="AZ10" s="54"/>
      <c r="BA10" s="49">
        <v>360</v>
      </c>
    </row>
  </sheetData>
  <sheetProtection insertRows="0" deleteRows="0" sort="0"/>
  <protectedRanges>
    <protectedRange sqref="A11:J191 L11:BA191" name="Range1"/>
    <protectedRange sqref="K11:K189" name="Range1_1"/>
    <protectedRange sqref="U2:V10 O2:R10 AG2:BA10 A8:C10 L2:M10 A2:C4 Z2:AE10 E2:G10 A5:C7" name="Range1_3"/>
    <protectedRange sqref="H2:J10" name="Range1_4_1"/>
    <protectedRange sqref="K2:K10" name="Range1_1_2_1"/>
    <protectedRange sqref="AF2:AF10" name="Range1_2_1"/>
    <protectedRange sqref="D2:D4 D5:D7 D8:D10" name="Range1_6"/>
    <protectedRange sqref="S2:T4 S5:T7 S8:T10" name="Range1_12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2026-01-15T11:25:38Z</dcterms:created>
  <dcterms:modified xsi:type="dcterms:W3CDTF">2026-01-15T11:30:03Z</dcterms:modified>
</cp:coreProperties>
</file>