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2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DUL">'[1]BTC26 PO'!#REF!</definedName>
    <definedName name="APL">'[1]BTC26 PO'!#REF!</definedName>
    <definedName name="ART">'[1]BTC26 PO'!#REF!</definedName>
    <definedName name="as">'[3]1-Import Product Data Sheet'!$X$2</definedName>
    <definedName name="Banner">'[4]Hardline Drop down'!$H$5:$H$9</definedName>
    <definedName name="BASI">'[1]BTC26 PO'!#REF!</definedName>
    <definedName name="BATH">'[1]BTC26 PO'!#REF!</definedName>
    <definedName name="bigidea">[5]Lists!$I$6:$I$29</definedName>
    <definedName name="BLK">'[1]BTC26 PO'!#REF!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FUR">'[1]BTC26 PO'!#REF!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GT">'[1]BTC26 PO'!#REF!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ET">'[1]BTC26 PO'!#REF!</definedName>
    <definedName name="PETB">'[1]BTC26 PO'!#REF!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G">'[1]BTC26 PO'!#REF!</definedName>
    <definedName name="runnum">'[2]other data'!$BI$2:$BI$18</definedName>
    <definedName name="scalenum">'[2]other data'!$BG$2:$BG$18</definedName>
    <definedName name="Season">'[4]Hardline Drop down'!$D$5:$D$15</definedName>
    <definedName name="SHET">'[1]BTC26 PO'!#REF!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OWL">'[1]BTC26 PO'!#REF!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IN">'[1]BTC26 PO'!#REF!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'[1]BTC26 PO'!#REF!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BG2" i="1"/>
  <c r="BA2" i="1"/>
  <c r="AX2" i="1"/>
  <c r="AU2" i="1"/>
  <c r="AR2" i="1"/>
  <c r="AP2" i="1"/>
  <c r="AN2" i="1"/>
  <c r="BB2" i="1" s="1"/>
  <c r="AL2" i="1"/>
  <c r="AH2" i="1"/>
  <c r="AC2" i="1"/>
  <c r="AD2" i="1" s="1"/>
  <c r="AF2" i="1" s="1"/>
  <c r="U2" i="1"/>
  <c r="T2" i="1"/>
  <c r="AI2" i="1" l="1"/>
  <c r="AJ2" i="1" s="1"/>
  <c r="BC2" i="1" s="1"/>
  <c r="BD2" i="1" l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<sst xmlns="http://schemas.openxmlformats.org/spreadsheetml/2006/main" count="77" uniqueCount="77">
  <si>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</si>
  <si>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</si>
  <si>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</si>
  <si>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</si>
  <si>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</si>
  <si>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</si>
  <si>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</si>
  <si>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</si>
  <si>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</si>
  <si>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</si>
  <si>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</si>
  <si>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</si>
  <si>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</si>
  <si>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</si>
  <si>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</si>
  <si>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</si>
  <si>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</si>
  <si>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</si>
  <si>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</si>
  <si>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</si>
  <si>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</si>
  <si>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</si>
  <si>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</si>
  <si>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</si>
  <si>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</si>
  <si>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</si>
  <si>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</si>
  <si>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</si>
  <si>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</si>
  <si>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</si>
  <si>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</si>
  <si>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</si>
  <si>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</si>
  <si>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</si>
  <si>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</si>
  <si>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</si>
  <si>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</si>
  <si>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</si>
  <si>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</si>
  <si>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</si>
  <si>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</si>
  <si>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</si>
  <si>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</si>
  <si>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</si>
  <si>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</si>
  <si>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</si>
  <si>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</si>
  <si>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</si>
  <si>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</si>
  <si>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</si>
  <si>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</si>
  <si>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</si>
  <si>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</si>
  <si>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</si>
  <si>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</si>
  <si>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</si>
  <si>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</si>
  <si>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</si>
  <si>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</si>
  <si>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</si>
  <si>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</si>
  <si>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</si>
  <si>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</si>
  <si>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</si>
  <si>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</si>
  <si>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Clean Sleep</t>
  </si>
  <si>
    <t>100% Polyester Serta Clean Sleep Mpad with bonus pillow protector</t>
    <phoneticPr fontId="3" type="noConversion"/>
  </si>
  <si>
    <t>Clean Sleep Mpad + protector</t>
  </si>
  <si>
    <t>Fabric: 90gsm embossed microfiber with microban Anti-Microbial; Fill: 8oz/yd2; 4"diamond quilted; Knit; Polyester Non-Woven with TPU waterproof; 75gsm 15" Polyester Knit Skirt GTF 18" mattresses; + 1 bonus pillow protector; Packaging: Wire Rim Bag + Insert</t>
  </si>
  <si>
    <t>100% polyester overall</t>
    <phoneticPr fontId="3" type="noConversion"/>
  </si>
  <si>
    <t>39x80+15"; 20x28"(1)</t>
  </si>
  <si>
    <t>white</t>
  </si>
  <si>
    <r>
      <t>SH1</t>
    </r>
    <r>
      <rPr>
        <sz val="11"/>
        <rFont val="Calibri"/>
        <family val="2"/>
      </rPr>
      <t>6</t>
    </r>
    <r>
      <rPr>
        <sz val="11"/>
        <rFont val="Calibri"/>
        <family val="2"/>
      </rPr>
      <t>-1006</t>
    </r>
    <r>
      <rPr>
        <sz val="11"/>
        <color theme="1"/>
        <rFont val="宋体"/>
        <family val="2"/>
        <charset val="134"/>
        <scheme val="minor"/>
      </rPr>
      <t/>
    </r>
  </si>
  <si>
    <t>Set</t>
  </si>
  <si>
    <t>Normal</t>
  </si>
  <si>
    <t>9404.90.9622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</si>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</sst>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9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0" fontId="5" fillId="7" borderId="0" xfId="0" applyFont="1" applyFill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TC%20Serta%20Clean%20Sleep%20Mpad%20Set%20POE%20commit+3020tariff%2011.03.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CCD"/>
      <sheetName val="BTC26 PO"/>
      <sheetName val="ValueSelection"/>
      <sheetName val="Data"/>
    </sheetNames>
    <sheetDataSet>
      <sheetData sheetId="0"/>
      <sheetData sheetId="1"/>
      <sheetData sheetId="2">
        <row r="84">
          <cell r="C84">
            <v>5.81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"/>
  <sheetViews>
    <sheetView tabSelected="1" workbookViewId="0">
      <pane xSplit="12" topLeftCell="M1" activePane="topRight" state="frozen"/>
      <selection pane="topRight" activeCell="D2" sqref="D2"/>
    </sheetView>
  </sheetViews>
  <sheetFormatPr defaultColWidth="9.140625" defaultRowHeight="15" x14ac:dyDescent="0.25"/>
  <cols>
    <col min="1" max="1" width="8.42578125" style="1" customWidth="1"/>
    <col min="2" max="2" width="8.8554687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2.140625" style="2" customWidth="1"/>
    <col min="7" max="7" width="7.5703125" style="2" customWidth="1"/>
    <col min="8" max="8" width="9.28515625" style="2" customWidth="1"/>
    <col min="9" max="9" width="9" style="2" customWidth="1"/>
    <col min="10" max="10" width="36.7109375" style="2" customWidth="1"/>
    <col min="11" max="11" width="9.28515625" style="3" customWidth="1"/>
    <col min="12" max="12" width="10.28515625" style="2" customWidth="1"/>
    <col min="13" max="14" width="6.140625" style="2" customWidth="1"/>
    <col min="15" max="16" width="13.140625" style="2" customWidth="1"/>
    <col min="17" max="17" width="5.5703125" style="2" customWidth="1"/>
    <col min="18" max="18" width="9.7109375" style="4" customWidth="1"/>
    <col min="19" max="19" width="8" style="5" customWidth="1"/>
    <col min="20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9.140625" style="6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/>
    <col min="54" max="55" width="9.140625" style="2"/>
    <col min="56" max="56" width="10.85546875" style="2" bestFit="1" customWidth="1"/>
    <col min="57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121.5" customHeight="1" x14ac:dyDescent="0.25">
      <c r="A2" s="39">
        <v>1</v>
      </c>
      <c r="B2" s="40"/>
      <c r="C2" s="40"/>
      <c r="D2" s="40" t="s">
        <v>62</v>
      </c>
      <c r="E2" s="40" t="s">
        <v>63</v>
      </c>
      <c r="F2" s="40" t="s">
        <v>64</v>
      </c>
      <c r="G2" s="40" t="s">
        <v>65</v>
      </c>
      <c r="H2" s="41" t="s">
        <v>66</v>
      </c>
      <c r="I2" s="41" t="s">
        <v>67</v>
      </c>
      <c r="J2" s="41" t="s">
        <v>68</v>
      </c>
      <c r="K2" s="42" t="s">
        <v>69</v>
      </c>
      <c r="L2" s="40" t="s">
        <v>70</v>
      </c>
      <c r="M2" s="41" t="s">
        <v>71</v>
      </c>
      <c r="N2" s="40"/>
      <c r="O2" s="43" t="s">
        <v>72</v>
      </c>
      <c r="P2" s="44"/>
      <c r="Q2" s="40" t="s">
        <v>73</v>
      </c>
      <c r="R2" s="45"/>
      <c r="S2" s="46">
        <v>7.95</v>
      </c>
      <c r="T2" s="47">
        <f>IF(ISERROR(R2/S2),"",R2/S2)</f>
        <v>0</v>
      </c>
      <c r="U2" s="48">
        <f>'[1]HZ CCD'!C84</f>
        <v>5.81</v>
      </c>
      <c r="V2" s="11">
        <v>5.71</v>
      </c>
      <c r="W2" s="40" t="s">
        <v>74</v>
      </c>
      <c r="X2" s="49">
        <v>46</v>
      </c>
      <c r="Y2" s="49">
        <v>38</v>
      </c>
      <c r="Z2" s="49">
        <v>20</v>
      </c>
      <c r="AA2" s="46">
        <v>4</v>
      </c>
      <c r="AB2" s="50">
        <v>2</v>
      </c>
      <c r="AC2" s="51">
        <f>IF(X2="","",X2*Y2*Z2/1000000)</f>
        <v>3.4959999999999998E-2</v>
      </c>
      <c r="AD2" s="52">
        <f>IF(AB2="","",65/AC2*AB2)</f>
        <v>3718.5354691075518</v>
      </c>
      <c r="AE2" s="40">
        <v>2250</v>
      </c>
      <c r="AF2" s="53">
        <f t="shared" ref="AF2" si="0">IF(ISERROR(AE2/AD2),"",AE2/AD2)</f>
        <v>0.60507692307692307</v>
      </c>
      <c r="AG2" s="40" t="s">
        <v>75</v>
      </c>
      <c r="AH2" s="54">
        <f>7.3%+20%</f>
        <v>0.27300000000000002</v>
      </c>
      <c r="AI2" s="53">
        <f>IF(ISERROR(U2*AH2),"",U2*AH2)</f>
        <v>1.58613</v>
      </c>
      <c r="AJ2" s="53">
        <f t="shared" ref="AJ2" si="1">IF(ISERROR(U2+AF2+AI2),"",U2+AF2+AI2)</f>
        <v>8.0012069230769232</v>
      </c>
      <c r="AK2" s="55">
        <v>0.01</v>
      </c>
      <c r="AL2" s="53">
        <f t="shared" ref="AL2" si="2">IF(ISERROR(BE2*AK2),"",BE2*AK2)</f>
        <v>0.106</v>
      </c>
      <c r="AM2" s="55">
        <v>0</v>
      </c>
      <c r="AN2" s="53">
        <f t="shared" ref="AN2" si="3">IF(ISERROR(BE2*AM2),"",BE2*AM2)</f>
        <v>0</v>
      </c>
      <c r="AO2" s="55">
        <v>0</v>
      </c>
      <c r="AP2" s="53">
        <f t="shared" ref="AP2" si="4">IF(ISERROR(BE2*AO2),"",BE2*AO2)</f>
        <v>0</v>
      </c>
      <c r="AQ2" s="55">
        <v>0</v>
      </c>
      <c r="AR2" s="53">
        <f>IF(ISERROR(BE2*AQ2),"",BE2*AQ2)</f>
        <v>0</v>
      </c>
      <c r="AS2" s="40" t="s">
        <v>76</v>
      </c>
      <c r="AT2" s="55">
        <v>5.5E-2</v>
      </c>
      <c r="AU2" s="53">
        <f t="shared" ref="AU2" si="5">IF(ISERROR(BE2*AT2),"",BE2*AT2)</f>
        <v>0.58299999999999996</v>
      </c>
      <c r="AV2" s="53">
        <v>0</v>
      </c>
      <c r="AW2" s="55">
        <v>0</v>
      </c>
      <c r="AX2" s="53">
        <f>IF(ISERROR(BE2*AW2),"",BE2*AW2)</f>
        <v>0</v>
      </c>
      <c r="AY2" s="53">
        <v>0</v>
      </c>
      <c r="AZ2" s="55">
        <v>0</v>
      </c>
      <c r="BA2" s="53">
        <f>IF(ISERROR(BE2*AZ2),"",BE2*AZ2)</f>
        <v>0</v>
      </c>
      <c r="BB2" s="53">
        <f t="shared" ref="BB2" si="6">IF(ISERROR(AL2+AN2+AP2+AU2),"",AL2+AN2+AP2+AU2)</f>
        <v>0.68899999999999995</v>
      </c>
      <c r="BC2" s="53">
        <f t="shared" ref="BC2" si="7">IF(ISERROR(AJ2+BB2),"",AJ2+BB2)</f>
        <v>8.6902069230769232</v>
      </c>
      <c r="BD2" s="56">
        <f t="shared" ref="BD2" si="8">IF(ISERROR((BE2-BC2)/BE2),"",(BE2-BC2)/BE2)</f>
        <v>0.18016915820029022</v>
      </c>
      <c r="BE2" s="57">
        <v>10.6</v>
      </c>
      <c r="BF2" s="11">
        <v>19.989999999999998</v>
      </c>
      <c r="BG2" s="56">
        <f>IF(ISERROR((BF2-BE2)/BF2),"",(BF2-BE2)/BF2)</f>
        <v>0.46973486743371684</v>
      </c>
      <c r="BH2" s="58">
        <v>2400</v>
      </c>
      <c r="BI2" s="53">
        <f>IF(ISERROR(BC2*BH2),"",BC2*BH2)</f>
        <v>20856.496615384614</v>
      </c>
      <c r="BJ2" s="53">
        <f>IF(ISERROR(BE2*BH2),"",BE2*BH2)</f>
        <v>25440</v>
      </c>
    </row>
  </sheetData>
  <protectedRanges>
    <protectedRange sqref="BF2:BH2 AQ1:AR1 AV1 AY1 L3:BA241 A2:J241 Q2:BD2 L2:N2" name="Range1"/>
    <protectedRange sqref="K2:K246" name="Range1_1"/>
    <protectedRange sqref="P2" name="Range1_2"/>
    <protectedRange sqref="O2" name="Range1_13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D2</xm:sqref>
        </x14:dataValidation>
        <x14:dataValidation type="list" allowBlank="1" showInputMessage="1" showErrorMessage="1">
          <x14:formula1>
            <xm:f>[1]Data!#REF!</xm:f>
          </x14:formula1>
          <xm:sqref>W2</xm:sqref>
        </x14:dataValidation>
        <x14:dataValidation type="list" allowBlank="1" showInputMessage="1" showErrorMessage="1">
          <x14:formula1>
            <xm:f>[1]Data!#REF!</xm:f>
          </x14:formula1>
          <xm:sqref>Q2</xm:sqref>
        </x14:dataValidation>
        <x14:dataValidation type="list" allowBlank="1" showInputMessage="1" showErrorMessage="1">
          <x14:formula1>
            <xm:f>[1]ValueSelection!#REF!</xm:f>
          </x14:formula1>
          <xm:sqref>E2</xm:sqref>
        </x14:dataValidation>
        <x14:dataValidation type="list" allowBlank="1" showInputMessage="1" showErrorMessage="1">
          <x14:formula1>
            <xm:f>[1]ValueSelection!#REF!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2026-01-27T01:21:23Z</dcterms:created>
  <dcterms:modified xsi:type="dcterms:W3CDTF">2026-01-27T01:21:46Z</dcterms:modified>
</cp:coreProperties>
</file>