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41DD12B-C595-4935-AD4C-07CCCC6561E5}" xr6:coauthVersionLast="47" xr6:coauthVersionMax="47" xr10:uidLastSave="{00000000-0000-0000-0000-000000000000}"/>
  <bookViews>
    <workbookView xWindow="-110" yWindow="-110" windowWidth="19420" windowHeight="11500" xr2:uid="{DDDE0795-6F4E-4570-85B5-EA43B50C80F8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H7" i="1"/>
  <c r="AB7" i="1"/>
  <c r="AC7" i="1" s="1"/>
  <c r="AE7" i="1" s="1"/>
  <c r="AI7" i="1" s="1"/>
  <c r="S7" i="1"/>
  <c r="AX6" i="1"/>
  <c r="AH6" i="1"/>
  <c r="AB6" i="1"/>
  <c r="AC6" i="1" s="1"/>
  <c r="AE6" i="1" s="1"/>
  <c r="S6" i="1"/>
  <c r="AX5" i="1"/>
  <c r="AH5" i="1"/>
  <c r="AB5" i="1"/>
  <c r="AC5" i="1" s="1"/>
  <c r="AE5" i="1" s="1"/>
  <c r="AI5" i="1" s="1"/>
  <c r="S5" i="1"/>
  <c r="AX4" i="1"/>
  <c r="AH4" i="1"/>
  <c r="AB4" i="1"/>
  <c r="AC4" i="1" s="1"/>
  <c r="AE4" i="1" s="1"/>
  <c r="AI4" i="1" s="1"/>
  <c r="S4" i="1"/>
  <c r="AX3" i="1"/>
  <c r="AH3" i="1"/>
  <c r="AB3" i="1"/>
  <c r="AC3" i="1" s="1"/>
  <c r="AE3" i="1" s="1"/>
  <c r="S3" i="1"/>
  <c r="AX2" i="1"/>
  <c r="AH2" i="1"/>
  <c r="AB2" i="1"/>
  <c r="AC2" i="1" s="1"/>
  <c r="AE2" i="1" s="1"/>
  <c r="AI2" i="1" s="1"/>
  <c r="S2" i="1"/>
  <c r="AI3" i="1" l="1"/>
  <c r="AI6" i="1"/>
  <c r="AV5" i="1" l="1"/>
  <c r="AS5" i="1"/>
  <c r="AM5" i="1"/>
  <c r="AK5" i="1"/>
  <c r="AT5" i="1"/>
  <c r="AU5" i="1"/>
  <c r="AW5" i="1"/>
  <c r="AO5" i="1"/>
  <c r="AM3" i="1"/>
  <c r="AV3" i="1"/>
  <c r="AO3" i="1"/>
  <c r="AK3" i="1"/>
  <c r="AT3" i="1"/>
  <c r="AU3" i="1"/>
  <c r="AW3" i="1"/>
  <c r="AS3" i="1"/>
  <c r="AO4" i="1"/>
  <c r="AS4" i="1"/>
  <c r="AM4" i="1"/>
  <c r="AK4" i="1"/>
  <c r="AT4" i="1"/>
  <c r="AU4" i="1"/>
  <c r="AW4" i="1"/>
  <c r="AV4" i="1"/>
  <c r="AS2" i="1"/>
  <c r="AO2" i="1"/>
  <c r="AV2" i="1"/>
  <c r="AK2" i="1"/>
  <c r="AT2" i="1"/>
  <c r="AU2" i="1"/>
  <c r="AW2" i="1"/>
  <c r="AM2" i="1"/>
  <c r="AM6" i="1"/>
  <c r="AS6" i="1"/>
  <c r="AO6" i="1"/>
  <c r="AK6" i="1"/>
  <c r="AT6" i="1"/>
  <c r="AU6" i="1"/>
  <c r="AW6" i="1"/>
  <c r="AV6" i="1"/>
  <c r="AM7" i="1"/>
  <c r="AS7" i="1"/>
  <c r="AV7" i="1"/>
  <c r="AK7" i="1"/>
  <c r="AT7" i="1"/>
  <c r="AU7" i="1"/>
  <c r="AW7" i="1"/>
  <c r="A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2E37B6B-AF64-498A-89BF-94AC4947F52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A06092E5-C755-4028-B552-2337A9F4185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42F4602B-C183-4E6C-AADB-58D6E00150C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D99D2C82-64F7-4A45-90CF-D98C82B8B67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714CF3-1779-4E79-A7C0-C66981A1B85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D6955492-F774-4257-ADED-ADF24FC7564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25195A0-833B-4A6C-A4FF-C145EBFF626B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E61EA31-4B51-45A1-97C5-2EE160B5CDB8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2DE98F31-C747-4A49-B3DC-A3DAA96CA3B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2B66AA7-9C16-4F4F-8D44-2855FE5BEB1D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2030B3F-3B3F-47A0-B958-515534198A7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1B2A8DBA-869B-4C1B-BB35-EFD1F34DFD6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52CF93D8-2704-487E-BD12-A65DCB537BEF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BE2DE9C-DDA1-4531-B84B-B1DE2ECE6CC7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6725354E-FE48-43AF-A9EF-0DE8F04DA015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42839C7F-4106-4479-B705-C3D25CC3EB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<sst xmlns="http://schemas.openxmlformats.org/spreadsheetml/2006/main" count="119" uniqueCount="72">
  <si>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</si>
  <si>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</si>
  <si>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</si>
  <si>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</si>
  <si>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</si>
  <si>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</si>
  <si>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</si>
  <si>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</si>
  <si>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</si>
  <si>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</si>
  <si>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</si>
  <si>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</si>
  <si>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</si>
  <si>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</si>
  <si>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</si>
  <si>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</si>
  <si>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</si>
  <si>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</si>
  <si>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</si>
  <si>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</si>
  <si>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</si>
  <si>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</si>
  <si>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</si>
  <si>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</si>
  <si>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</si>
  <si>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</si>
  <si>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</si>
  <si>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</si>
  <si>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</si>
  <si>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</si>
  <si>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</si>
  <si>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</si>
  <si>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</si>
  <si>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</si>
  <si>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</si>
  <si>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</si>
  <si>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</si>
  <si>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</si>
  <si>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</si>
  <si>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</si>
  <si>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</si>
  <si>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</si>
  <si>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</si>
  <si>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</si>
  <si>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</si>
  <si>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</si>
  <si>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</si>
  <si>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</si>
  <si>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</si>
  <si>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</si>
  <si>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</si>
  <si>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</si>
  <si>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</si>
  <si>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</si>
  <si>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</si>
  <si>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Brystol</t>
  </si>
  <si>
    <t>100% Polyester Jacquard 8pcs Comforter Set</t>
  </si>
  <si>
    <t xml:space="preserve">100% polyester comforter set </t>
  </si>
  <si>
    <t>Comforter/Sham : 100% polyester jacquard, 85gsm microfiber reverse, 200gsm polyester filling; Bedskirt: polyester polyoni drop, polyester platform; Euro: polyester polyoni face, 85gsm microfiber reverse; Pillow: polyester polyoni cover, polyester filling</t>
  </si>
  <si>
    <t xml:space="preserve">Face and Back: 100% polyester. Poly fill </t>
  </si>
  <si>
    <t>90"W x 90"L/20"W x 26"L (2)/60"W x 80"L + 15"D/26"W x 26"L + 2"D (2)/16"W x 16"L/12"W x 16"L</t>
  </si>
  <si>
    <t>104"W x 92"L/20"W x 36"L (2)/78"W x 80"L + 15"D/26"W x 26"L + 2"D (2)/16"W x 16"L/12"W x 16"L</t>
  </si>
  <si>
    <t>104"W x 92"L/20"W x 36"L (2)/72"W x 84"L + 15"D/26"W x 26"L + 2"D (2)/16"W x 16"L/12"W x 16"L</t>
  </si>
  <si>
    <t>Black</t>
    <phoneticPr fontId="11" type="noConversion"/>
  </si>
  <si>
    <t>RH10-0616</t>
    <phoneticPr fontId="11" type="noConversion"/>
  </si>
  <si>
    <t>RH10-0617</t>
  </si>
  <si>
    <t>RH10-0618</t>
  </si>
  <si>
    <t>Red</t>
    <phoneticPr fontId="11" type="noConversion"/>
  </si>
  <si>
    <t>RH10-0619</t>
  </si>
  <si>
    <t>RH10-0620</t>
  </si>
  <si>
    <t>RH10-0621</t>
  </si>
  <si>
    <t>Compressed/Knocked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</si>
</sst>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7" fontId="3" fillId="0" borderId="0" xfId="1" applyNumberFormat="1" applyFon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3" xfId="1" applyNumberFormat="1" applyFont="1" applyFill="1" applyBorder="1" applyAlignment="1">
      <alignment horizontal="center" wrapText="1"/>
    </xf>
    <xf numFmtId="177" fontId="8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4" fontId="3" fillId="5" borderId="2" xfId="1" applyNumberFormat="1" applyFont="1" applyFill="1" applyBorder="1" applyAlignment="1">
      <alignment horizontal="center" wrapText="1"/>
    </xf>
    <xf numFmtId="0" fontId="1" fillId="5" borderId="2" xfId="1" applyFill="1" applyBorder="1" applyAlignment="1">
      <alignment horizontal="center" wrapText="1"/>
    </xf>
    <xf numFmtId="0" fontId="1" fillId="5" borderId="2" xfId="1" applyFill="1" applyBorder="1" applyAlignment="1">
      <alignment wrapText="1"/>
    </xf>
    <xf numFmtId="0" fontId="10" fillId="5" borderId="6" xfId="3" applyFont="1" applyFill="1" applyBorder="1" applyAlignment="1">
      <alignment horizontal="left" vertical="center"/>
    </xf>
    <xf numFmtId="0" fontId="6" fillId="5" borderId="2" xfId="0" applyFont="1" applyFill="1" applyBorder="1"/>
    <xf numFmtId="0" fontId="1" fillId="5" borderId="2" xfId="3" quotePrefix="1" applyFont="1" applyFill="1" applyBorder="1" applyAlignment="1">
      <alignment horizontal="left" wrapText="1"/>
    </xf>
    <xf numFmtId="176" fontId="1" fillId="5" borderId="2" xfId="1" applyNumberFormat="1" applyFill="1" applyBorder="1" applyAlignment="1">
      <alignment wrapText="1"/>
    </xf>
    <xf numFmtId="2" fontId="1" fillId="5" borderId="2" xfId="1" applyNumberFormat="1" applyFill="1" applyBorder="1" applyAlignment="1">
      <alignment wrapText="1"/>
    </xf>
    <xf numFmtId="177" fontId="0" fillId="5" borderId="2" xfId="4" applyNumberFormat="1" applyFont="1" applyFill="1" applyBorder="1" applyAlignment="1">
      <alignment wrapText="1"/>
    </xf>
    <xf numFmtId="177" fontId="1" fillId="5" borderId="3" xfId="1" applyNumberFormat="1" applyFill="1" applyBorder="1" applyAlignment="1">
      <alignment wrapText="1"/>
    </xf>
    <xf numFmtId="178" fontId="1" fillId="5" borderId="2" xfId="1" applyNumberFormat="1" applyFill="1" applyBorder="1" applyAlignment="1">
      <alignment wrapText="1"/>
    </xf>
    <xf numFmtId="1" fontId="1" fillId="5" borderId="2" xfId="1" applyNumberFormat="1" applyFill="1" applyBorder="1" applyAlignment="1">
      <alignment wrapText="1"/>
    </xf>
    <xf numFmtId="179" fontId="1" fillId="5" borderId="2" xfId="1" applyNumberFormat="1" applyFill="1" applyBorder="1" applyAlignment="1">
      <alignment wrapText="1"/>
    </xf>
    <xf numFmtId="177" fontId="1" fillId="5" borderId="2" xfId="1" applyNumberFormat="1" applyFill="1" applyBorder="1" applyAlignment="1">
      <alignment wrapText="1"/>
    </xf>
    <xf numFmtId="10" fontId="1" fillId="5" borderId="2" xfId="1" applyNumberFormat="1" applyFill="1" applyBorder="1" applyAlignment="1">
      <alignment wrapText="1"/>
    </xf>
    <xf numFmtId="177" fontId="3" fillId="5" borderId="2" xfId="1" applyNumberFormat="1" applyFont="1" applyFill="1" applyBorder="1" applyAlignment="1">
      <alignment wrapText="1"/>
    </xf>
    <xf numFmtId="10" fontId="0" fillId="5" borderId="2" xfId="5" applyNumberFormat="1" applyFont="1" applyFill="1" applyBorder="1" applyAlignment="1">
      <alignment wrapText="1"/>
    </xf>
    <xf numFmtId="0" fontId="1" fillId="5" borderId="0" xfId="1" applyFill="1" applyAlignment="1">
      <alignment wrapText="1"/>
    </xf>
    <xf numFmtId="0" fontId="1" fillId="5" borderId="1" xfId="1" applyFill="1" applyBorder="1" applyAlignment="1">
      <alignment horizontal="center" wrapText="1"/>
    </xf>
    <xf numFmtId="0" fontId="1" fillId="5" borderId="4" xfId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</cellXfs>
  <cellStyles count="6">
    <cellStyle name="Currency 2" xfId="4" xr:uid="{99DB64CF-6CA1-4663-B129-6E052ADA39C5}"/>
    <cellStyle name="Normal 2" xfId="1" xr:uid="{949F01FB-1EEE-4A59-974E-B4BF01354441}"/>
    <cellStyle name="Normal 2 18 2" xfId="2" xr:uid="{68609211-CBFC-463A-81FC-BEE16848610C}"/>
    <cellStyle name="Normal 3" xfId="3" xr:uid="{F957113F-DA17-48E4-999E-F2E666ECE708}"/>
    <cellStyle name="Percent 2" xfId="5" xr:uid="{C92B0147-EC2D-42F7-9911-7EC93AC7658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1</xdr:row>
      <xdr:rowOff>60960</xdr:rowOff>
    </xdr:from>
    <xdr:to>
      <xdr:col>1</xdr:col>
      <xdr:colOff>1463040</xdr:colOff>
      <xdr:row>3</xdr:row>
      <xdr:rowOff>535109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85EC54D-780B-41CA-B3DD-CD02DCBCA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740" y="6226810"/>
          <a:ext cx="1333500" cy="1629849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167641</xdr:colOff>
      <xdr:row>4</xdr:row>
      <xdr:rowOff>63306</xdr:rowOff>
    </xdr:from>
    <xdr:to>
      <xdr:col>1</xdr:col>
      <xdr:colOff>1546860</xdr:colOff>
      <xdr:row>6</xdr:row>
      <xdr:rowOff>557939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A98EC59-E8F4-4961-B52B-C93F90B9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841" y="7962706"/>
          <a:ext cx="1379219" cy="165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6C11-36DC-4C52-A71A-FB2F63D951DE}">
  <dimension ref="A1:BA7"/>
  <sheetViews>
    <sheetView tabSelected="1" topLeftCell="L1" workbookViewId="0">
      <selection activeCell="U4" sqref="U4"/>
    </sheetView>
  </sheetViews>
  <sheetFormatPr defaultColWidth="9.1796875" defaultRowHeight="14.5" x14ac:dyDescent="0.35"/>
  <cols>
    <col min="1" max="1" width="10.1796875" style="1" customWidth="1"/>
    <col min="2" max="2" width="23.36328125" style="2" customWidth="1"/>
    <col min="3" max="3" width="8.453125" style="2" customWidth="1"/>
    <col min="4" max="4" width="16.1796875" style="2" customWidth="1"/>
    <col min="5" max="5" width="10.90625" style="2" customWidth="1"/>
    <col min="6" max="6" width="18" style="2" customWidth="1"/>
    <col min="7" max="7" width="14.81640625" style="2" customWidth="1"/>
    <col min="8" max="8" width="15.81640625" style="2" customWidth="1"/>
    <col min="9" max="9" width="12.90625" style="2" customWidth="1"/>
    <col min="10" max="10" width="74.08984375" style="2" bestFit="1" customWidth="1"/>
    <col min="11" max="11" width="14.08984375" style="2" bestFit="1" customWidth="1"/>
    <col min="12" max="12" width="33.1796875" style="2" customWidth="1"/>
    <col min="13" max="13" width="8.453125" style="2" customWidth="1"/>
    <col min="14" max="14" width="9.1796875" style="2" customWidth="1"/>
    <col min="15" max="15" width="15.1796875" style="2" customWidth="1"/>
    <col min="16" max="16" width="8.81640625" style="2" customWidth="1"/>
    <col min="17" max="17" width="11.08984375" style="3" customWidth="1"/>
    <col min="18" max="18" width="9.90625" style="4" customWidth="1"/>
    <col min="19" max="19" width="12" style="5" customWidth="1"/>
    <col min="20" max="20" width="11.179687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1796875" style="7" customWidth="1"/>
    <col min="26" max="26" width="12.816406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2" customWidth="1"/>
    <col min="31" max="31" width="13.81640625" style="5" customWidth="1"/>
    <col min="32" max="32" width="7.81640625" style="2" customWidth="1"/>
    <col min="33" max="33" width="8.453125" style="10" customWidth="1"/>
    <col min="34" max="34" width="12.453125" style="5" customWidth="1"/>
    <col min="35" max="35" width="8.90625" style="5" customWidth="1"/>
    <col min="36" max="36" width="7.90625" style="10" customWidth="1"/>
    <col min="37" max="37" width="5.90625" style="5" customWidth="1"/>
    <col min="38" max="38" width="12.6328125" style="10" customWidth="1"/>
    <col min="39" max="39" width="12" style="5" customWidth="1"/>
    <col min="40" max="40" width="11.6328125" style="10" customWidth="1"/>
    <col min="41" max="41" width="10.90625" style="5" customWidth="1"/>
    <col min="42" max="42" width="10.81640625" style="5" customWidth="1"/>
    <col min="43" max="43" width="9.6328125" style="2" customWidth="1"/>
    <col min="44" max="44" width="9.6328125" style="10" customWidth="1"/>
    <col min="45" max="45" width="10" style="5" customWidth="1"/>
    <col min="46" max="46" width="9.54296875" style="5" customWidth="1"/>
    <col min="47" max="47" width="11.81640625" style="5" customWidth="1"/>
    <col min="48" max="48" width="11.08984375" style="10" customWidth="1"/>
    <col min="49" max="49" width="11.36328125" style="5" customWidth="1"/>
    <col min="50" max="50" width="11.6328125" style="5" customWidth="1"/>
    <col min="51" max="51" width="12.81640625" style="5" customWidth="1"/>
    <col min="52" max="52" width="12.08984375" style="10" customWidth="1"/>
    <col min="53" max="53" width="12.1796875" style="8" customWidth="1"/>
    <col min="54" max="54" width="20" style="2" customWidth="1"/>
    <col min="55" max="55" width="9.1796875" style="2" customWidth="1"/>
    <col min="56" max="16384" width="9.1796875" style="2"/>
  </cols>
  <sheetData>
    <row r="1" spans="1:53" ht="32.5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s="50" customFormat="1" ht="45.65" customHeight="1" x14ac:dyDescent="0.35">
      <c r="A2" s="34">
        <v>7</v>
      </c>
      <c r="B2" s="51"/>
      <c r="C2" s="35"/>
      <c r="D2" s="35" t="s">
        <v>53</v>
      </c>
      <c r="E2" s="35"/>
      <c r="F2" s="35" t="s">
        <v>54</v>
      </c>
      <c r="G2" s="34" t="s">
        <v>55</v>
      </c>
      <c r="H2" s="35" t="s">
        <v>56</v>
      </c>
      <c r="I2" s="35" t="s">
        <v>57</v>
      </c>
      <c r="J2" s="35" t="s">
        <v>58</v>
      </c>
      <c r="K2" s="35" t="s">
        <v>59</v>
      </c>
      <c r="L2" s="35" t="s">
        <v>60</v>
      </c>
      <c r="M2" s="36" t="s">
        <v>63</v>
      </c>
      <c r="N2" s="37" t="s">
        <v>64</v>
      </c>
      <c r="O2" s="38"/>
      <c r="P2" s="35"/>
      <c r="Q2" s="39">
        <v>135.1</v>
      </c>
      <c r="R2" s="40">
        <v>7.85</v>
      </c>
      <c r="S2" s="41">
        <f>IF(ISERROR(Q2/R2),"",Q2/R2)</f>
        <v>17.210191082802549</v>
      </c>
      <c r="T2" s="42"/>
      <c r="U2" s="33"/>
      <c r="V2" s="35" t="s">
        <v>71</v>
      </c>
      <c r="W2" s="43">
        <v>42</v>
      </c>
      <c r="X2" s="43">
        <v>32</v>
      </c>
      <c r="Y2" s="43">
        <v>53</v>
      </c>
      <c r="Z2" s="40">
        <v>10</v>
      </c>
      <c r="AA2" s="44">
        <v>3</v>
      </c>
      <c r="AB2" s="45">
        <f t="shared" ref="AB2:AB7" si="0">IF(W2="","",W2*X2*Y2/1000000)</f>
        <v>7.1232000000000004E-2</v>
      </c>
      <c r="AC2" s="44">
        <f t="shared" ref="AC2:AC7" si="1">IF(AA2="","",65/AB2*AA2)</f>
        <v>2737.5336927223716</v>
      </c>
      <c r="AD2" s="35">
        <v>4000</v>
      </c>
      <c r="AE2" s="46">
        <f t="shared" ref="AE2:AE7" si="2">IF(ISERROR(AD2/AC2),"",AD2/AC2)</f>
        <v>1.461169230769231</v>
      </c>
      <c r="AF2" s="35"/>
      <c r="AG2" s="47">
        <v>0.32800000000000001</v>
      </c>
      <c r="AH2" s="46">
        <f t="shared" ref="AH2:AH7" si="3">IF(ISERROR(T2*AG2),"",T2*AG2)</f>
        <v>0</v>
      </c>
      <c r="AI2" s="46">
        <f t="shared" ref="AI2:AI7" si="4">IF(ISERROR(T2+AE2+AH2),"",T2+AE2+AH2)</f>
        <v>1.461169230769231</v>
      </c>
      <c r="AJ2" s="47">
        <v>0</v>
      </c>
      <c r="AK2" s="46">
        <f t="shared" ref="AK2:AK7" ca="1" si="5">IF(ISERROR(AW2*AJ2),"",AW2*AJ2)</f>
        <v>0</v>
      </c>
      <c r="AL2" s="47">
        <v>0</v>
      </c>
      <c r="AM2" s="46">
        <f t="shared" ref="AM2:AM7" ca="1" si="6">IF(ISERROR(AW2*AL2),"",AW2*AL2)</f>
        <v>0</v>
      </c>
      <c r="AN2" s="47">
        <v>0</v>
      </c>
      <c r="AO2" s="46">
        <f t="shared" ref="AO2:AO7" ca="1" si="7">IF(ISERROR(AW2*AN2),"",AW2*AN2)</f>
        <v>0</v>
      </c>
      <c r="AP2" s="46">
        <v>0</v>
      </c>
      <c r="AQ2" s="35">
        <v>0</v>
      </c>
      <c r="AR2" s="47">
        <v>0</v>
      </c>
      <c r="AS2" s="46">
        <f t="shared" ref="AS2:AS7" ca="1" si="8">IF(ISERROR(AW2*AR2),"",AW2*AR2)</f>
        <v>0</v>
      </c>
      <c r="AT2" s="46">
        <f t="shared" ref="AT2:AT7" ca="1" si="9">IF(ISERROR(AK2+AM2+AO2+AP2+AS2),"",AK2+AM2+AO2+AP2+AS2)</f>
        <v>0</v>
      </c>
      <c r="AU2" s="48">
        <f t="shared" ref="AU2:AU7" ca="1" si="10">IF(ISERROR(AI2+AT2),"",AI2+AT2)</f>
        <v>22.14</v>
      </c>
      <c r="AV2" s="49">
        <f t="shared" ref="AV2:AV7" ca="1" si="11">IF(ISERROR((AW2-AU2)/AW2),"",(AW2-AU2)/AW2)</f>
        <v>0</v>
      </c>
      <c r="AW2" s="48">
        <f t="shared" ref="AW2:AW7" ca="1" si="12">AU2</f>
        <v>22.14</v>
      </c>
      <c r="AX2" s="46">
        <f t="shared" ref="AX2:AX7" si="13">IF(ISERROR(AY2*(1-AZ2)),"",AY2*(1-AZ2))</f>
        <v>59.99</v>
      </c>
      <c r="AY2" s="46">
        <v>59.99</v>
      </c>
      <c r="AZ2" s="47"/>
      <c r="BA2" s="44">
        <v>390</v>
      </c>
    </row>
    <row r="3" spans="1:53" s="50" customFormat="1" ht="45.65" customHeight="1" x14ac:dyDescent="0.35">
      <c r="A3" s="34">
        <v>8</v>
      </c>
      <c r="B3" s="52"/>
      <c r="C3" s="35"/>
      <c r="D3" s="35" t="s">
        <v>53</v>
      </c>
      <c r="E3" s="35"/>
      <c r="F3" s="35" t="s">
        <v>54</v>
      </c>
      <c r="G3" s="34" t="s">
        <v>55</v>
      </c>
      <c r="H3" s="35" t="s">
        <v>56</v>
      </c>
      <c r="I3" s="35" t="s">
        <v>57</v>
      </c>
      <c r="J3" s="35" t="s">
        <v>58</v>
      </c>
      <c r="K3" s="35" t="s">
        <v>59</v>
      </c>
      <c r="L3" s="35" t="s">
        <v>61</v>
      </c>
      <c r="M3" s="36" t="s">
        <v>63</v>
      </c>
      <c r="N3" s="37" t="s">
        <v>65</v>
      </c>
      <c r="O3" s="38"/>
      <c r="P3" s="35"/>
      <c r="Q3" s="39">
        <v>155.69999999999999</v>
      </c>
      <c r="R3" s="40">
        <v>7.85</v>
      </c>
      <c r="S3" s="41">
        <f t="shared" ref="S3:S4" si="14">IF(ISERROR(Q3/R3),"",Q3/R3)</f>
        <v>19.834394904458598</v>
      </c>
      <c r="T3" s="42"/>
      <c r="U3" s="33"/>
      <c r="V3" s="35" t="s">
        <v>71</v>
      </c>
      <c r="W3" s="43">
        <v>42</v>
      </c>
      <c r="X3" s="43">
        <v>32</v>
      </c>
      <c r="Y3" s="43">
        <v>60</v>
      </c>
      <c r="Z3" s="40">
        <v>10</v>
      </c>
      <c r="AA3" s="44">
        <v>3</v>
      </c>
      <c r="AB3" s="45">
        <f t="shared" si="0"/>
        <v>8.0640000000000003E-2</v>
      </c>
      <c r="AC3" s="44">
        <f t="shared" si="1"/>
        <v>2418.1547619047615</v>
      </c>
      <c r="AD3" s="35">
        <v>4000</v>
      </c>
      <c r="AE3" s="46">
        <f t="shared" si="2"/>
        <v>1.6541538461538465</v>
      </c>
      <c r="AF3" s="35"/>
      <c r="AG3" s="47">
        <v>0.32800000000000001</v>
      </c>
      <c r="AH3" s="46">
        <f t="shared" si="3"/>
        <v>0</v>
      </c>
      <c r="AI3" s="46">
        <f t="shared" si="4"/>
        <v>1.6541538461538465</v>
      </c>
      <c r="AJ3" s="47">
        <v>0</v>
      </c>
      <c r="AK3" s="46">
        <f t="shared" ca="1" si="5"/>
        <v>0</v>
      </c>
      <c r="AL3" s="47">
        <v>0</v>
      </c>
      <c r="AM3" s="46">
        <f t="shared" ca="1" si="6"/>
        <v>0</v>
      </c>
      <c r="AN3" s="47">
        <v>0</v>
      </c>
      <c r="AO3" s="46">
        <f t="shared" ca="1" si="7"/>
        <v>0</v>
      </c>
      <c r="AP3" s="46">
        <v>0</v>
      </c>
      <c r="AQ3" s="35">
        <v>0</v>
      </c>
      <c r="AR3" s="47">
        <v>0</v>
      </c>
      <c r="AS3" s="46">
        <f t="shared" ca="1" si="8"/>
        <v>0</v>
      </c>
      <c r="AT3" s="46">
        <f t="shared" ca="1" si="9"/>
        <v>0</v>
      </c>
      <c r="AU3" s="48">
        <f t="shared" ca="1" si="10"/>
        <v>23.15</v>
      </c>
      <c r="AV3" s="49">
        <f t="shared" ca="1" si="11"/>
        <v>0</v>
      </c>
      <c r="AW3" s="48">
        <f t="shared" ca="1" si="12"/>
        <v>23.15</v>
      </c>
      <c r="AX3" s="46">
        <f t="shared" si="13"/>
        <v>62.99</v>
      </c>
      <c r="AY3" s="46">
        <v>62.99</v>
      </c>
      <c r="AZ3" s="47"/>
      <c r="BA3" s="44">
        <v>294</v>
      </c>
    </row>
    <row r="4" spans="1:53" s="50" customFormat="1" ht="45.65" customHeight="1" x14ac:dyDescent="0.35">
      <c r="A4" s="34">
        <v>9</v>
      </c>
      <c r="B4" s="53"/>
      <c r="C4" s="35"/>
      <c r="D4" s="35" t="s">
        <v>53</v>
      </c>
      <c r="E4" s="35"/>
      <c r="F4" s="35" t="s">
        <v>54</v>
      </c>
      <c r="G4" s="34" t="s">
        <v>55</v>
      </c>
      <c r="H4" s="35" t="s">
        <v>56</v>
      </c>
      <c r="I4" s="35" t="s">
        <v>57</v>
      </c>
      <c r="J4" s="35" t="s">
        <v>58</v>
      </c>
      <c r="K4" s="35" t="s">
        <v>59</v>
      </c>
      <c r="L4" s="35" t="s">
        <v>62</v>
      </c>
      <c r="M4" s="36" t="s">
        <v>63</v>
      </c>
      <c r="N4" s="37" t="s">
        <v>66</v>
      </c>
      <c r="O4" s="38"/>
      <c r="P4" s="35"/>
      <c r="Q4" s="39">
        <v>155.69999999999999</v>
      </c>
      <c r="R4" s="40">
        <v>7.85</v>
      </c>
      <c r="S4" s="41">
        <f t="shared" si="14"/>
        <v>19.834394904458598</v>
      </c>
      <c r="T4" s="42"/>
      <c r="U4" s="33"/>
      <c r="V4" s="35" t="s">
        <v>71</v>
      </c>
      <c r="W4" s="43">
        <v>42</v>
      </c>
      <c r="X4" s="43">
        <v>32</v>
      </c>
      <c r="Y4" s="43">
        <v>60</v>
      </c>
      <c r="Z4" s="40">
        <v>10</v>
      </c>
      <c r="AA4" s="44">
        <v>3</v>
      </c>
      <c r="AB4" s="45">
        <f t="shared" si="0"/>
        <v>8.0640000000000003E-2</v>
      </c>
      <c r="AC4" s="44">
        <f t="shared" si="1"/>
        <v>2418.1547619047615</v>
      </c>
      <c r="AD4" s="35">
        <v>4000</v>
      </c>
      <c r="AE4" s="46">
        <f t="shared" si="2"/>
        <v>1.6541538461538465</v>
      </c>
      <c r="AF4" s="35"/>
      <c r="AG4" s="47">
        <v>0.32800000000000001</v>
      </c>
      <c r="AH4" s="46">
        <f t="shared" si="3"/>
        <v>0</v>
      </c>
      <c r="AI4" s="46">
        <f t="shared" si="4"/>
        <v>1.6541538461538465</v>
      </c>
      <c r="AJ4" s="47">
        <v>0</v>
      </c>
      <c r="AK4" s="46">
        <f t="shared" ca="1" si="5"/>
        <v>0</v>
      </c>
      <c r="AL4" s="47">
        <v>0</v>
      </c>
      <c r="AM4" s="46">
        <f t="shared" ca="1" si="6"/>
        <v>0</v>
      </c>
      <c r="AN4" s="47">
        <v>0</v>
      </c>
      <c r="AO4" s="46">
        <f t="shared" ca="1" si="7"/>
        <v>0</v>
      </c>
      <c r="AP4" s="46">
        <v>0</v>
      </c>
      <c r="AQ4" s="35">
        <v>0</v>
      </c>
      <c r="AR4" s="47">
        <v>0</v>
      </c>
      <c r="AS4" s="46">
        <f t="shared" ca="1" si="8"/>
        <v>0</v>
      </c>
      <c r="AT4" s="46">
        <f t="shared" ca="1" si="9"/>
        <v>0</v>
      </c>
      <c r="AU4" s="48">
        <f t="shared" ca="1" si="10"/>
        <v>23.15</v>
      </c>
      <c r="AV4" s="49">
        <f t="shared" ca="1" si="11"/>
        <v>0</v>
      </c>
      <c r="AW4" s="48">
        <f t="shared" ca="1" si="12"/>
        <v>23.15</v>
      </c>
      <c r="AX4" s="46">
        <f t="shared" si="13"/>
        <v>64.989999999999995</v>
      </c>
      <c r="AY4" s="46">
        <v>64.989999999999995</v>
      </c>
      <c r="AZ4" s="47"/>
      <c r="BA4" s="44">
        <v>270</v>
      </c>
    </row>
    <row r="5" spans="1:53" s="50" customFormat="1" ht="45.65" customHeight="1" x14ac:dyDescent="0.35">
      <c r="A5" s="34">
        <v>7</v>
      </c>
      <c r="B5" s="51"/>
      <c r="C5" s="35"/>
      <c r="D5" s="35" t="s">
        <v>53</v>
      </c>
      <c r="E5" s="35"/>
      <c r="F5" s="35" t="s">
        <v>54</v>
      </c>
      <c r="G5" s="34" t="s">
        <v>55</v>
      </c>
      <c r="H5" s="35" t="s">
        <v>56</v>
      </c>
      <c r="I5" s="35" t="s">
        <v>57</v>
      </c>
      <c r="J5" s="35" t="s">
        <v>58</v>
      </c>
      <c r="K5" s="35" t="s">
        <v>59</v>
      </c>
      <c r="L5" s="35" t="s">
        <v>60</v>
      </c>
      <c r="M5" s="36" t="s">
        <v>67</v>
      </c>
      <c r="N5" s="37" t="s">
        <v>68</v>
      </c>
      <c r="O5" s="38"/>
      <c r="P5" s="35"/>
      <c r="Q5" s="39">
        <v>135.1</v>
      </c>
      <c r="R5" s="40">
        <v>7.85</v>
      </c>
      <c r="S5" s="41">
        <f>IF(ISERROR(Q5/R5),"",Q5/R5)</f>
        <v>17.210191082802549</v>
      </c>
      <c r="T5" s="42"/>
      <c r="U5" s="33"/>
      <c r="V5" s="35" t="s">
        <v>71</v>
      </c>
      <c r="W5" s="43">
        <v>42</v>
      </c>
      <c r="X5" s="43">
        <v>32</v>
      </c>
      <c r="Y5" s="43">
        <v>53</v>
      </c>
      <c r="Z5" s="40">
        <v>10</v>
      </c>
      <c r="AA5" s="44">
        <v>3</v>
      </c>
      <c r="AB5" s="45">
        <f t="shared" si="0"/>
        <v>7.1232000000000004E-2</v>
      </c>
      <c r="AC5" s="44">
        <f t="shared" si="1"/>
        <v>2737.5336927223716</v>
      </c>
      <c r="AD5" s="35">
        <v>4000</v>
      </c>
      <c r="AE5" s="46">
        <f t="shared" si="2"/>
        <v>1.461169230769231</v>
      </c>
      <c r="AF5" s="35"/>
      <c r="AG5" s="47">
        <v>0.32800000000000001</v>
      </c>
      <c r="AH5" s="46">
        <f t="shared" si="3"/>
        <v>0</v>
      </c>
      <c r="AI5" s="46">
        <f t="shared" si="4"/>
        <v>1.461169230769231</v>
      </c>
      <c r="AJ5" s="47">
        <v>0</v>
      </c>
      <c r="AK5" s="46">
        <f t="shared" ca="1" si="5"/>
        <v>0</v>
      </c>
      <c r="AL5" s="47">
        <v>0</v>
      </c>
      <c r="AM5" s="46">
        <f t="shared" ca="1" si="6"/>
        <v>0</v>
      </c>
      <c r="AN5" s="47">
        <v>0</v>
      </c>
      <c r="AO5" s="46">
        <f t="shared" ca="1" si="7"/>
        <v>0</v>
      </c>
      <c r="AP5" s="46">
        <v>0</v>
      </c>
      <c r="AQ5" s="35">
        <v>0</v>
      </c>
      <c r="AR5" s="47">
        <v>0</v>
      </c>
      <c r="AS5" s="46">
        <f t="shared" ca="1" si="8"/>
        <v>0</v>
      </c>
      <c r="AT5" s="46">
        <f t="shared" ca="1" si="9"/>
        <v>0</v>
      </c>
      <c r="AU5" s="48">
        <f t="shared" ca="1" si="10"/>
        <v>22.14</v>
      </c>
      <c r="AV5" s="49">
        <f t="shared" ca="1" si="11"/>
        <v>0</v>
      </c>
      <c r="AW5" s="48">
        <f t="shared" ca="1" si="12"/>
        <v>22.14</v>
      </c>
      <c r="AX5" s="46">
        <f t="shared" si="13"/>
        <v>59.99</v>
      </c>
      <c r="AY5" s="46">
        <v>59.99</v>
      </c>
      <c r="AZ5" s="47"/>
      <c r="BA5" s="44">
        <v>369</v>
      </c>
    </row>
    <row r="6" spans="1:53" s="50" customFormat="1" ht="45.65" customHeight="1" x14ac:dyDescent="0.35">
      <c r="A6" s="34">
        <v>8</v>
      </c>
      <c r="B6" s="52"/>
      <c r="C6" s="35"/>
      <c r="D6" s="35" t="s">
        <v>53</v>
      </c>
      <c r="E6" s="35"/>
      <c r="F6" s="35" t="s">
        <v>54</v>
      </c>
      <c r="G6" s="34" t="s">
        <v>55</v>
      </c>
      <c r="H6" s="35" t="s">
        <v>56</v>
      </c>
      <c r="I6" s="35" t="s">
        <v>57</v>
      </c>
      <c r="J6" s="35" t="s">
        <v>58</v>
      </c>
      <c r="K6" s="35" t="s">
        <v>59</v>
      </c>
      <c r="L6" s="35" t="s">
        <v>61</v>
      </c>
      <c r="M6" s="36" t="s">
        <v>67</v>
      </c>
      <c r="N6" s="37" t="s">
        <v>69</v>
      </c>
      <c r="O6" s="38"/>
      <c r="P6" s="35"/>
      <c r="Q6" s="39">
        <v>155.69999999999999</v>
      </c>
      <c r="R6" s="40">
        <v>7.85</v>
      </c>
      <c r="S6" s="41">
        <f t="shared" ref="S6:S7" si="15">IF(ISERROR(Q6/R6),"",Q6/R6)</f>
        <v>19.834394904458598</v>
      </c>
      <c r="T6" s="42"/>
      <c r="U6" s="33"/>
      <c r="V6" s="35" t="s">
        <v>71</v>
      </c>
      <c r="W6" s="43">
        <v>42</v>
      </c>
      <c r="X6" s="43">
        <v>32</v>
      </c>
      <c r="Y6" s="43">
        <v>60</v>
      </c>
      <c r="Z6" s="40">
        <v>10</v>
      </c>
      <c r="AA6" s="44">
        <v>3</v>
      </c>
      <c r="AB6" s="45">
        <f t="shared" si="0"/>
        <v>8.0640000000000003E-2</v>
      </c>
      <c r="AC6" s="44">
        <f t="shared" si="1"/>
        <v>2418.1547619047615</v>
      </c>
      <c r="AD6" s="35">
        <v>4000</v>
      </c>
      <c r="AE6" s="46">
        <f t="shared" si="2"/>
        <v>1.6541538461538465</v>
      </c>
      <c r="AF6" s="35"/>
      <c r="AG6" s="47">
        <v>0.32800000000000001</v>
      </c>
      <c r="AH6" s="46">
        <f t="shared" si="3"/>
        <v>0</v>
      </c>
      <c r="AI6" s="46">
        <f t="shared" si="4"/>
        <v>1.6541538461538465</v>
      </c>
      <c r="AJ6" s="47">
        <v>0</v>
      </c>
      <c r="AK6" s="46">
        <f t="shared" ca="1" si="5"/>
        <v>0</v>
      </c>
      <c r="AL6" s="47">
        <v>0</v>
      </c>
      <c r="AM6" s="46">
        <f t="shared" ca="1" si="6"/>
        <v>0</v>
      </c>
      <c r="AN6" s="47">
        <v>0</v>
      </c>
      <c r="AO6" s="46">
        <f t="shared" ca="1" si="7"/>
        <v>0</v>
      </c>
      <c r="AP6" s="46">
        <v>0</v>
      </c>
      <c r="AQ6" s="35">
        <v>0</v>
      </c>
      <c r="AR6" s="47">
        <v>0</v>
      </c>
      <c r="AS6" s="46">
        <f t="shared" ca="1" si="8"/>
        <v>0</v>
      </c>
      <c r="AT6" s="46">
        <f t="shared" ca="1" si="9"/>
        <v>0</v>
      </c>
      <c r="AU6" s="48">
        <f t="shared" ca="1" si="10"/>
        <v>23.15</v>
      </c>
      <c r="AV6" s="49">
        <f t="shared" ca="1" si="11"/>
        <v>0</v>
      </c>
      <c r="AW6" s="48">
        <f t="shared" ca="1" si="12"/>
        <v>23.15</v>
      </c>
      <c r="AX6" s="46">
        <f t="shared" si="13"/>
        <v>62.99</v>
      </c>
      <c r="AY6" s="46">
        <v>62.99</v>
      </c>
      <c r="AZ6" s="47"/>
      <c r="BA6" s="44">
        <v>270</v>
      </c>
    </row>
    <row r="7" spans="1:53" s="50" customFormat="1" ht="45.65" customHeight="1" x14ac:dyDescent="0.35">
      <c r="A7" s="34">
        <v>9</v>
      </c>
      <c r="B7" s="53"/>
      <c r="C7" s="35"/>
      <c r="D7" s="35" t="s">
        <v>53</v>
      </c>
      <c r="E7" s="35"/>
      <c r="F7" s="35" t="s">
        <v>54</v>
      </c>
      <c r="G7" s="34" t="s">
        <v>55</v>
      </c>
      <c r="H7" s="35" t="s">
        <v>56</v>
      </c>
      <c r="I7" s="35" t="s">
        <v>57</v>
      </c>
      <c r="J7" s="35" t="s">
        <v>58</v>
      </c>
      <c r="K7" s="35" t="s">
        <v>59</v>
      </c>
      <c r="L7" s="35" t="s">
        <v>62</v>
      </c>
      <c r="M7" s="36" t="s">
        <v>67</v>
      </c>
      <c r="N7" s="37" t="s">
        <v>70</v>
      </c>
      <c r="O7" s="38"/>
      <c r="P7" s="35"/>
      <c r="Q7" s="39">
        <v>155.69999999999999</v>
      </c>
      <c r="R7" s="40">
        <v>7.85</v>
      </c>
      <c r="S7" s="41">
        <f t="shared" si="15"/>
        <v>19.834394904458598</v>
      </c>
      <c r="T7" s="42"/>
      <c r="U7" s="33"/>
      <c r="V7" s="35" t="s">
        <v>71</v>
      </c>
      <c r="W7" s="43">
        <v>42</v>
      </c>
      <c r="X7" s="43">
        <v>32</v>
      </c>
      <c r="Y7" s="43">
        <v>60</v>
      </c>
      <c r="Z7" s="40">
        <v>10</v>
      </c>
      <c r="AA7" s="44">
        <v>3</v>
      </c>
      <c r="AB7" s="45">
        <f t="shared" si="0"/>
        <v>8.0640000000000003E-2</v>
      </c>
      <c r="AC7" s="44">
        <f t="shared" si="1"/>
        <v>2418.1547619047615</v>
      </c>
      <c r="AD7" s="35">
        <v>4000</v>
      </c>
      <c r="AE7" s="46">
        <f t="shared" si="2"/>
        <v>1.6541538461538465</v>
      </c>
      <c r="AF7" s="35"/>
      <c r="AG7" s="47">
        <v>0.32800000000000001</v>
      </c>
      <c r="AH7" s="46">
        <f t="shared" si="3"/>
        <v>0</v>
      </c>
      <c r="AI7" s="46">
        <f t="shared" si="4"/>
        <v>1.6541538461538465</v>
      </c>
      <c r="AJ7" s="47">
        <v>0</v>
      </c>
      <c r="AK7" s="46">
        <f t="shared" ca="1" si="5"/>
        <v>0</v>
      </c>
      <c r="AL7" s="47">
        <v>0</v>
      </c>
      <c r="AM7" s="46">
        <f t="shared" ca="1" si="6"/>
        <v>0</v>
      </c>
      <c r="AN7" s="47">
        <v>0</v>
      </c>
      <c r="AO7" s="46">
        <f t="shared" ca="1" si="7"/>
        <v>0</v>
      </c>
      <c r="AP7" s="46">
        <v>0</v>
      </c>
      <c r="AQ7" s="35">
        <v>0</v>
      </c>
      <c r="AR7" s="47">
        <v>0</v>
      </c>
      <c r="AS7" s="46">
        <f t="shared" ca="1" si="8"/>
        <v>0</v>
      </c>
      <c r="AT7" s="46">
        <f t="shared" ca="1" si="9"/>
        <v>0</v>
      </c>
      <c r="AU7" s="48">
        <f t="shared" ca="1" si="10"/>
        <v>23.15</v>
      </c>
      <c r="AV7" s="49">
        <f t="shared" ca="1" si="11"/>
        <v>0</v>
      </c>
      <c r="AW7" s="48">
        <f t="shared" ca="1" si="12"/>
        <v>23.15</v>
      </c>
      <c r="AX7" s="46">
        <f t="shared" si="13"/>
        <v>64.989999999999995</v>
      </c>
      <c r="AY7" s="46">
        <v>64.989999999999995</v>
      </c>
      <c r="AZ7" s="47"/>
      <c r="BA7" s="44">
        <v>261</v>
      </c>
    </row>
  </sheetData>
  <sheetProtection insertRows="0" deleteRows="0" sort="0"/>
  <protectedRanges>
    <protectedRange sqref="L8:BA253 L2:M7 A2:J253 O2:U7 W2:BA7" name="Range1"/>
    <protectedRange sqref="K2:K251" name="Range1_1"/>
    <protectedRange sqref="V2:V7" name="Range1_2"/>
  </protectedRanges>
  <mergeCells count="2">
    <mergeCell ref="B2:B4"/>
    <mergeCell ref="B5:B7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2026-01-07T09:37:21Z</dcterms:created>
  <dcterms:modified xsi:type="dcterms:W3CDTF">2026-01-07T09:47:41Z</dcterms:modified>
</cp:coreProperties>
</file>