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7" i="1" l="1"/>
  <c r="AR7" i="1"/>
  <c r="AO7" i="1"/>
  <c r="AL7" i="1"/>
  <c r="AS7" i="1" s="1"/>
  <c r="AD7" i="1"/>
  <c r="AE7" i="1" s="1"/>
  <c r="AG7" i="1" s="1"/>
  <c r="U7" i="1"/>
  <c r="AY6" i="1"/>
  <c r="AR6" i="1"/>
  <c r="AO6" i="1"/>
  <c r="AL6" i="1"/>
  <c r="AD6" i="1"/>
  <c r="AE6" i="1" s="1"/>
  <c r="AG6" i="1" s="1"/>
  <c r="U6" i="1"/>
  <c r="AY5" i="1"/>
  <c r="AR5" i="1"/>
  <c r="AO5" i="1"/>
  <c r="AL5" i="1"/>
  <c r="AS5" i="1" s="1"/>
  <c r="AD5" i="1"/>
  <c r="AE5" i="1" s="1"/>
  <c r="AG5" i="1" s="1"/>
  <c r="U5" i="1"/>
  <c r="AY4" i="1"/>
  <c r="AR4" i="1"/>
  <c r="AO4" i="1"/>
  <c r="AL4" i="1"/>
  <c r="AD4" i="1"/>
  <c r="AE4" i="1" s="1"/>
  <c r="AG4" i="1" s="1"/>
  <c r="U4" i="1"/>
  <c r="AY3" i="1"/>
  <c r="AR3" i="1"/>
  <c r="AO3" i="1"/>
  <c r="AL3" i="1"/>
  <c r="AD3" i="1"/>
  <c r="AE3" i="1" s="1"/>
  <c r="AG3" i="1" s="1"/>
  <c r="U3" i="1"/>
  <c r="AY2" i="1"/>
  <c r="AR2" i="1"/>
  <c r="AO2" i="1"/>
  <c r="AL2" i="1"/>
  <c r="AD2" i="1"/>
  <c r="AE2" i="1" s="1"/>
  <c r="AG2" i="1" s="1"/>
  <c r="U2" i="1"/>
  <c r="AS3" i="1" l="1"/>
  <c r="AT3" i="1" s="1"/>
  <c r="AT7" i="1"/>
  <c r="AT5" i="1"/>
  <c r="AT2" i="1"/>
  <c r="AJ2" i="1"/>
  <c r="AJ4" i="1"/>
  <c r="AS2" i="1"/>
  <c r="AJ3" i="1"/>
  <c r="AS4" i="1"/>
  <c r="AT4" i="1" s="1"/>
  <c r="AJ5" i="1"/>
  <c r="AS6" i="1"/>
  <c r="AT6" i="1" s="1"/>
  <c r="AJ7" i="1"/>
  <c r="AJ6" i="1"/>
  <c r="AX3" i="1" l="1"/>
  <c r="AU3" i="1"/>
  <c r="AU4" i="1"/>
  <c r="AX4" i="1"/>
  <c r="AX2" i="1"/>
  <c r="AU2" i="1"/>
  <c r="AX5" i="1"/>
  <c r="AU5" i="1"/>
  <c r="AX6" i="1"/>
  <c r="AU6" i="1"/>
  <c r="AX7" i="1"/>
  <c r="AU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<sst xmlns="http://schemas.openxmlformats.org/spreadsheetml/2006/main" count="117" uniqueCount="74">
  <si>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</si>
  <si>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</si>
  <si>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</si>
  <si>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</si>
  <si>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</si>
  <si>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</si>
  <si>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</si>
  <si>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</si>
  <si>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</si>
  <si>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</si>
  <si>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</si>
  <si>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</si>
  <si>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</si>
  <si>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</si>
  <si>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</si>
  <si>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</si>
  <si>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</si>
  <si>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</si>
  <si>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</si>
  <si>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</si>
  <si>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</si>
  <si>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</si>
  <si>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</si>
  <si>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</si>
  <si>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</si>
  <si>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</si>
  <si>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</si>
  <si>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</si>
  <si>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</si>
  <si>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</si>
  <si>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</si>
  <si>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</si>
  <si>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</si>
  <si>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</si>
  <si>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</si>
  <si>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</si>
  <si>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</si>
  <si>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</si>
  <si>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</si>
  <si>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</si>
  <si>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</si>
  <si>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</si>
  <si>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</si>
  <si>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</si>
  <si>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</si>
  <si>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</si>
  <si>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</si>
  <si>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</si>
  <si>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</si>
  <si>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</si>
  <si>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</si>
  <si>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Mainstays</t>
  </si>
  <si>
    <t>COMFORTER (SET)</t>
  </si>
  <si>
    <t>100% Polyester MS Puffy Textured BIAB Comforter Set</t>
    <phoneticPr fontId="8" type="noConversion"/>
  </si>
  <si>
    <t>BIAB</t>
    <phoneticPr fontId="8" type="noConversion"/>
  </si>
  <si>
    <r>
      <t>Comforter &amp;Sham
polyester seersucker reverses to solid microfiber 85gsm. 180gsm polyester filling. Sheet set, 100% polyeter</t>
    </r>
    <r>
      <rPr>
        <sz val="11"/>
        <rFont val="微软雅黑"/>
        <family val="2"/>
        <charset val="134"/>
      </rPr>
      <t>（</t>
    </r>
    <r>
      <rPr>
        <sz val="11"/>
        <rFont val="Calibri"/>
        <family val="2"/>
      </rPr>
      <t>40% recyled</t>
    </r>
    <r>
      <rPr>
        <sz val="11"/>
        <rFont val="微软雅黑"/>
        <family val="2"/>
        <charset val="134"/>
      </rPr>
      <t>）</t>
    </r>
    <r>
      <rPr>
        <sz val="11"/>
        <rFont val="Calibri"/>
        <family val="2"/>
      </rPr>
      <t xml:space="preserve"> microfiber 85gsm solid. Self fabric bag.</t>
    </r>
    <phoneticPr fontId="8" type="noConversion"/>
  </si>
  <si>
    <t>100% polyester</t>
    <phoneticPr fontId="8" type="noConversion"/>
  </si>
  <si>
    <t>Twin: 66*86"/ 20*26"(1)/66*96"/39*75+12"/20*30"(1)</t>
  </si>
  <si>
    <t>Pale Dogwood</t>
    <phoneticPr fontId="8" type="noConversion"/>
  </si>
  <si>
    <t>WC10-1196</t>
    <phoneticPr fontId="10" type="noConversion"/>
  </si>
  <si>
    <t>Set</t>
  </si>
  <si>
    <t>9404.90.1022</t>
    <phoneticPr fontId="8" type="noConversion"/>
  </si>
  <si>
    <t>100% Polyester MS Puffy Textured BIAB Comforter Set</t>
    <phoneticPr fontId="8" type="noConversion"/>
  </si>
  <si>
    <t>100% polyester</t>
    <phoneticPr fontId="8" type="noConversion"/>
  </si>
  <si>
    <t>Doubl: 80*88"/ 20*26"(2)/81*96"/54*75+12"/20*30"(2)</t>
  </si>
  <si>
    <t>WC10-1197</t>
  </si>
  <si>
    <t>9404.90.1022</t>
    <phoneticPr fontId="8" type="noConversion"/>
  </si>
  <si>
    <t>Queen:88*90"/20*26"(2)/90*102"/60*80+12"/20*34"(2)</t>
  </si>
  <si>
    <t>Pale Dogwood</t>
    <phoneticPr fontId="8" type="noConversion"/>
  </si>
  <si>
    <t>WC10-1198</t>
  </si>
  <si>
    <t>Snow White</t>
    <phoneticPr fontId="8" type="noConversion"/>
  </si>
  <si>
    <t>WC10-1199</t>
  </si>
  <si>
    <t>WC10-1200</t>
  </si>
  <si>
    <t>WC10-1201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</si>
</sst>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0.0"/>
    <numFmt numFmtId="178" formatCode="&quot;$&quot;#,##0.00"/>
    <numFmt numFmtId="179" formatCode="0.000"/>
    <numFmt numFmtId="180" formatCode="_([$$-409]* #,##0.00_);_([$$-409]* \(#,##0.00\);_([$$-409]* &quot;-&quot;??_);_(@_)"/>
    <numFmt numFmtId="181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0" fillId="0" borderId="0" xfId="0" applyAlignment="1">
      <alignment wrapText="1"/>
    </xf>
    <xf numFmtId="176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8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176" fontId="3" fillId="2" borderId="2" xfId="1" applyNumberFormat="1" applyFont="1" applyFill="1" applyBorder="1" applyAlignment="1">
      <alignment horizontal="center" wrapText="1"/>
    </xf>
    <xf numFmtId="177" fontId="3" fillId="2" borderId="2" xfId="1" applyNumberFormat="1" applyFont="1" applyFill="1" applyBorder="1" applyAlignment="1">
      <alignment horizontal="center" wrapText="1"/>
    </xf>
    <xf numFmtId="178" fontId="6" fillId="2" borderId="2" xfId="2" applyNumberFormat="1" applyFont="1" applyFill="1" applyBorder="1" applyAlignment="1">
      <alignment wrapText="1"/>
    </xf>
    <xf numFmtId="178" fontId="3" fillId="6" borderId="1" xfId="1" applyNumberFormat="1" applyFont="1" applyFill="1" applyBorder="1" applyAlignment="1">
      <alignment horizontal="center" wrapText="1"/>
    </xf>
    <xf numFmtId="178" fontId="3" fillId="2" borderId="2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8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8" fontId="6" fillId="5" borderId="2" xfId="2" applyNumberFormat="1" applyFont="1" applyFill="1" applyBorder="1" applyAlignment="1">
      <alignment wrapText="1"/>
    </xf>
    <xf numFmtId="0" fontId="6" fillId="3" borderId="2" xfId="2" applyFont="1" applyFill="1" applyBorder="1" applyAlignment="1">
      <alignment wrapText="1"/>
    </xf>
    <xf numFmtId="178" fontId="7" fillId="3" borderId="1" xfId="2" applyNumberFormat="1" applyFont="1" applyFill="1" applyBorder="1" applyAlignment="1">
      <alignment wrapText="1"/>
    </xf>
    <xf numFmtId="178" fontId="3" fillId="0" borderId="2" xfId="1" applyNumberFormat="1" applyFont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1" fillId="0" borderId="2" xfId="1" applyBorder="1" applyAlignment="1"/>
    <xf numFmtId="0" fontId="0" fillId="0" borderId="2" xfId="0" applyBorder="1" applyAlignment="1"/>
    <xf numFmtId="180" fontId="5" fillId="5" borderId="2" xfId="0" applyNumberFormat="1" applyFont="1" applyFill="1" applyBorder="1"/>
    <xf numFmtId="0" fontId="0" fillId="0" borderId="2" xfId="0" applyNumberFormat="1" applyFont="1" applyBorder="1" applyAlignment="1">
      <alignment wrapText="1"/>
    </xf>
    <xf numFmtId="176" fontId="1" fillId="0" borderId="2" xfId="1" applyNumberFormat="1" applyBorder="1" applyAlignment="1">
      <alignment wrapText="1"/>
    </xf>
    <xf numFmtId="177" fontId="1" fillId="0" borderId="2" xfId="1" applyNumberForma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178" fontId="1" fillId="0" borderId="1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79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0" fontId="0" fillId="7" borderId="2" xfId="4" applyNumberFormat="1" applyFont="1" applyFill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mitment%20Sheet%20WMCA%20BTC%20BIAB%2020251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B7"/>
  <sheetViews>
    <sheetView tabSelected="1" workbookViewId="0">
      <selection activeCell="V8" sqref="V8"/>
    </sheetView>
  </sheetViews>
  <sheetFormatPr defaultColWidth="9.140625" defaultRowHeight="15" x14ac:dyDescent="0.25"/>
  <cols>
    <col min="1" max="1" width="6.5703125" style="1" customWidth="1"/>
    <col min="2" max="2" width="7.140625" style="2" customWidth="1"/>
    <col min="3" max="3" width="8.42578125" style="2" customWidth="1"/>
    <col min="4" max="4" width="9.7109375" style="2" customWidth="1"/>
    <col min="5" max="5" width="12.5703125" style="2" customWidth="1"/>
    <col min="6" max="6" width="12.28515625" style="2" customWidth="1"/>
    <col min="7" max="7" width="7.5703125" style="2" customWidth="1"/>
    <col min="8" max="8" width="14.28515625" style="2" customWidth="1"/>
    <col min="9" max="9" width="7.42578125" style="2" customWidth="1"/>
    <col min="10" max="10" width="11.28515625" style="2" customWidth="1"/>
    <col min="11" max="11" width="11.5703125" style="2" customWidth="1"/>
    <col min="12" max="12" width="19.7109375" style="3" customWidth="1"/>
    <col min="13" max="13" width="10.28515625" style="2" customWidth="1"/>
    <col min="14" max="15" width="6.140625" style="2" customWidth="1"/>
    <col min="16" max="17" width="14.85546875" style="2" customWidth="1"/>
    <col min="18" max="18" width="5.5703125" style="2" customWidth="1"/>
    <col min="19" max="19" width="9.7109375" style="4" customWidth="1"/>
    <col min="20" max="20" width="9.42578125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7" customWidth="1"/>
    <col min="29" max="29" width="6.28515625" style="8" customWidth="1"/>
    <col min="30" max="30" width="10" style="9" customWidth="1"/>
    <col min="31" max="31" width="9.85546875" style="8" customWidth="1"/>
    <col min="32" max="32" width="7.85546875" style="2" customWidth="1"/>
    <col min="33" max="33" width="8.85546875" style="6" customWidth="1"/>
    <col min="34" max="34" width="7.85546875" style="2" customWidth="1"/>
    <col min="35" max="35" width="8.42578125" style="10" customWidth="1"/>
    <col min="36" max="36" width="9" style="6" customWidth="1"/>
    <col min="37" max="37" width="7.85546875" style="10" customWidth="1"/>
    <col min="38" max="38" width="5.85546875" style="6" customWidth="1"/>
    <col min="39" max="39" width="9.5703125" style="2" customWidth="1"/>
    <col min="40" max="40" width="9.5703125" style="10" customWidth="1"/>
    <col min="41" max="41" width="10" style="6" customWidth="1"/>
    <col min="42" max="42" width="9.5703125" style="2" customWidth="1"/>
    <col min="43" max="43" width="9.5703125" style="10" customWidth="1"/>
    <col min="44" max="44" width="10" style="6" customWidth="1"/>
    <col min="45" max="45" width="9.5703125" style="6" customWidth="1"/>
    <col min="46" max="46" width="11.85546875" style="6" customWidth="1"/>
    <col min="47" max="47" width="7.140625" style="10" customWidth="1"/>
    <col min="48" max="48" width="7.85546875" style="6" customWidth="1"/>
    <col min="49" max="49" width="9.5703125" style="6" customWidth="1"/>
    <col min="50" max="50" width="9.140625" style="2" customWidth="1"/>
    <col min="51" max="52" width="9.140625" style="2"/>
    <col min="53" max="54" width="9.140625" style="6"/>
    <col min="55" max="16384" width="9.140625" style="2"/>
  </cols>
  <sheetData>
    <row r="1" spans="1:54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8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1" t="s">
        <v>36</v>
      </c>
      <c r="AL1" s="30" t="s">
        <v>37</v>
      </c>
      <c r="AM1" s="24" t="s">
        <v>38</v>
      </c>
      <c r="AN1" s="31" t="s">
        <v>39</v>
      </c>
      <c r="AO1" s="30" t="s">
        <v>40</v>
      </c>
      <c r="AP1" s="24" t="s">
        <v>41</v>
      </c>
      <c r="AQ1" s="31" t="s">
        <v>42</v>
      </c>
      <c r="AR1" s="30" t="s">
        <v>43</v>
      </c>
      <c r="AS1" s="30" t="s">
        <v>44</v>
      </c>
      <c r="AT1" s="33" t="s">
        <v>45</v>
      </c>
      <c r="AU1" s="33" t="s">
        <v>46</v>
      </c>
      <c r="AV1" s="34" t="s">
        <v>47</v>
      </c>
      <c r="AW1" s="13" t="s">
        <v>48</v>
      </c>
      <c r="AX1" s="35" t="s">
        <v>49</v>
      </c>
      <c r="AY1" s="35" t="s">
        <v>50</v>
      </c>
      <c r="BA1" s="2"/>
      <c r="BB1" s="2"/>
    </row>
    <row r="2" spans="1:54" ht="60.75" x14ac:dyDescent="0.3">
      <c r="A2" s="36">
        <v>1</v>
      </c>
      <c r="B2" s="37"/>
      <c r="C2" s="37"/>
      <c r="D2" s="37" t="s">
        <v>51</v>
      </c>
      <c r="E2" s="37"/>
      <c r="F2" s="37" t="s">
        <v>52</v>
      </c>
      <c r="G2" s="37"/>
      <c r="H2" s="37" t="s">
        <v>53</v>
      </c>
      <c r="I2" s="37" t="s">
        <v>54</v>
      </c>
      <c r="J2" s="38" t="s">
        <v>55</v>
      </c>
      <c r="K2" s="37" t="s">
        <v>56</v>
      </c>
      <c r="L2" s="39" t="s">
        <v>57</v>
      </c>
      <c r="M2" s="37" t="s">
        <v>58</v>
      </c>
      <c r="N2" s="37"/>
      <c r="O2" s="37"/>
      <c r="P2" s="40" t="s">
        <v>59</v>
      </c>
      <c r="Q2" s="41"/>
      <c r="R2" s="37" t="s">
        <v>60</v>
      </c>
      <c r="S2" s="42">
        <v>87</v>
      </c>
      <c r="T2" s="43">
        <v>8</v>
      </c>
      <c r="U2" s="44">
        <f>IF(ISERROR(S2/T2),"",S2/T2)</f>
        <v>10.875</v>
      </c>
      <c r="V2" s="45">
        <v>10.88</v>
      </c>
      <c r="W2" s="12"/>
      <c r="X2" s="37"/>
      <c r="Y2" s="43">
        <v>42</v>
      </c>
      <c r="Z2" s="43">
        <v>29</v>
      </c>
      <c r="AA2" s="43">
        <v>50</v>
      </c>
      <c r="AB2" s="46">
        <v>5</v>
      </c>
      <c r="AC2" s="11">
        <v>2</v>
      </c>
      <c r="AD2" s="47">
        <f>IF(Y2="","",Y2*Z2*AA2/1000000)</f>
        <v>6.0900000000000003E-2</v>
      </c>
      <c r="AE2" s="48">
        <f>IF(AC2="","",65/AD2*AC2)</f>
        <v>2134.6469622331692</v>
      </c>
      <c r="AF2" s="37">
        <v>3500</v>
      </c>
      <c r="AG2" s="49">
        <f>IF(ISERROR(AF2/AE2),"",AF2/AE2)</f>
        <v>1.6396153846153845</v>
      </c>
      <c r="AH2" s="37" t="s">
        <v>61</v>
      </c>
      <c r="AI2" s="50">
        <v>0.14000000000000001</v>
      </c>
      <c r="AJ2" s="49">
        <f>IF(ISERROR(V2*AI2),"",V2*AI2)</f>
        <v>1.5232000000000003</v>
      </c>
      <c r="AK2" s="50">
        <v>1.4999999999999999E-2</v>
      </c>
      <c r="AL2" s="49">
        <f t="shared" ref="AL2:AL7" si="0">IF(ISERROR(AV2*AK2),"",AV2*AK2)</f>
        <v>0.2082</v>
      </c>
      <c r="AM2" s="37">
        <v>0</v>
      </c>
      <c r="AN2" s="50">
        <v>0</v>
      </c>
      <c r="AO2" s="49">
        <f>IF(ISERROR(AV2*AN2),"",AV2*AN2)</f>
        <v>0</v>
      </c>
      <c r="AP2" s="37">
        <v>0</v>
      </c>
      <c r="AQ2" s="50">
        <v>0</v>
      </c>
      <c r="AR2" s="49">
        <f>IF(ISERROR(AV2*AQ2),"",AV2*AQ2)</f>
        <v>0</v>
      </c>
      <c r="AS2" s="49">
        <f>IF(ISERROR(AL2+AO2+AR2),"",AL2+AO2+AR2)</f>
        <v>0.2082</v>
      </c>
      <c r="AT2" s="49">
        <f t="shared" ref="AT2:AT7" si="1">IF(ISERROR(V2+AS2),"",V2+AS2)</f>
        <v>11.088200000000001</v>
      </c>
      <c r="AU2" s="51">
        <f>IF(ISERROR((AV2-AT2)/AV2),"",(AV2-AT2)/AV2)</f>
        <v>0.20113832853025937</v>
      </c>
      <c r="AV2" s="12">
        <v>13.88</v>
      </c>
      <c r="AW2" s="11"/>
      <c r="AX2" s="49">
        <f t="shared" ref="AX2:AX7" si="2">IF(ISERROR(AT2*AW2),"",AT2*AW2)</f>
        <v>0</v>
      </c>
      <c r="AY2" s="49">
        <f t="shared" ref="AY2:AY7" si="3">IF(ISERROR(AV2*AW2),"",AV2*AW2)</f>
        <v>0</v>
      </c>
      <c r="BA2" s="2"/>
      <c r="BB2" s="2"/>
    </row>
    <row r="3" spans="1:54" ht="60.75" x14ac:dyDescent="0.3">
      <c r="A3" s="36">
        <v>2</v>
      </c>
      <c r="B3" s="37"/>
      <c r="C3" s="37"/>
      <c r="D3" s="37" t="s">
        <v>51</v>
      </c>
      <c r="E3" s="37"/>
      <c r="F3" s="37" t="s">
        <v>52</v>
      </c>
      <c r="G3" s="37"/>
      <c r="H3" s="37" t="s">
        <v>62</v>
      </c>
      <c r="I3" s="37" t="s">
        <v>54</v>
      </c>
      <c r="J3" s="38" t="s">
        <v>55</v>
      </c>
      <c r="K3" s="37" t="s">
        <v>63</v>
      </c>
      <c r="L3" s="39" t="s">
        <v>64</v>
      </c>
      <c r="M3" s="37" t="s">
        <v>58</v>
      </c>
      <c r="N3" s="37"/>
      <c r="O3" s="37"/>
      <c r="P3" s="40" t="s">
        <v>65</v>
      </c>
      <c r="Q3" s="41"/>
      <c r="R3" s="37" t="s">
        <v>60</v>
      </c>
      <c r="S3" s="42">
        <v>107</v>
      </c>
      <c r="T3" s="43">
        <v>8</v>
      </c>
      <c r="U3" s="44">
        <f t="shared" ref="U3:U4" si="4">IF(ISERROR(S3/T3),"",S3/T3)</f>
        <v>13.375</v>
      </c>
      <c r="V3" s="45">
        <v>13.38</v>
      </c>
      <c r="W3" s="12"/>
      <c r="X3" s="37"/>
      <c r="Y3" s="43">
        <v>42</v>
      </c>
      <c r="Z3" s="43">
        <v>31</v>
      </c>
      <c r="AA3" s="43">
        <v>55</v>
      </c>
      <c r="AB3" s="46">
        <v>5</v>
      </c>
      <c r="AC3" s="11">
        <v>2</v>
      </c>
      <c r="AD3" s="47">
        <f t="shared" ref="AD3:AD4" si="5">IF(Y3="","",Y3*Z3*AA3/1000000)</f>
        <v>7.1609999999999993E-2</v>
      </c>
      <c r="AE3" s="48">
        <f t="shared" ref="AE3:AE4" si="6">IF(AC3="","",65/AD3*AC3)</f>
        <v>1815.3889121631059</v>
      </c>
      <c r="AF3" s="37">
        <v>3500</v>
      </c>
      <c r="AG3" s="49">
        <f t="shared" ref="AG3:AG4" si="7">IF(ISERROR(AF3/AE3),"",AF3/AE3)</f>
        <v>1.9279615384615383</v>
      </c>
      <c r="AH3" s="37" t="s">
        <v>66</v>
      </c>
      <c r="AI3" s="50">
        <v>0.14000000000000001</v>
      </c>
      <c r="AJ3" s="49">
        <f>IF(ISERROR(V3*AI3),"",V3*AI3)</f>
        <v>1.8732000000000002</v>
      </c>
      <c r="AK3" s="50">
        <v>1.4999999999999999E-2</v>
      </c>
      <c r="AL3" s="49">
        <f t="shared" si="0"/>
        <v>0.25800000000000001</v>
      </c>
      <c r="AM3" s="37">
        <v>0</v>
      </c>
      <c r="AN3" s="50">
        <v>0</v>
      </c>
      <c r="AO3" s="49">
        <f t="shared" ref="AO3:AO4" si="8">IF(ISERROR(AV3*AN3),"",AV3*AN3)</f>
        <v>0</v>
      </c>
      <c r="AP3" s="37">
        <v>0</v>
      </c>
      <c r="AQ3" s="50">
        <v>0</v>
      </c>
      <c r="AR3" s="49">
        <f t="shared" ref="AR3:AR4" si="9">IF(ISERROR(AV3*AQ3),"",AV3*AQ3)</f>
        <v>0</v>
      </c>
      <c r="AS3" s="49">
        <f t="shared" ref="AS3:AS4" si="10">IF(ISERROR(AL3+AO3+AR3),"",AL3+AO3+AR3)</f>
        <v>0.25800000000000001</v>
      </c>
      <c r="AT3" s="49">
        <f t="shared" si="1"/>
        <v>13.638000000000002</v>
      </c>
      <c r="AU3" s="51">
        <f t="shared" ref="AU3:AU4" si="11">IF(ISERROR((AV3-AT3)/AV3),"",(AV3-AT3)/AV3)</f>
        <v>0.20709302325581383</v>
      </c>
      <c r="AV3" s="12">
        <v>17.2</v>
      </c>
      <c r="AW3" s="11"/>
      <c r="AX3" s="49">
        <f t="shared" si="2"/>
        <v>0</v>
      </c>
      <c r="AY3" s="49">
        <f t="shared" si="3"/>
        <v>0</v>
      </c>
      <c r="BA3" s="2"/>
      <c r="BB3" s="2"/>
    </row>
    <row r="4" spans="1:54" ht="60.75" x14ac:dyDescent="0.3">
      <c r="A4" s="36">
        <v>3</v>
      </c>
      <c r="B4" s="37"/>
      <c r="C4" s="37"/>
      <c r="D4" s="37" t="s">
        <v>51</v>
      </c>
      <c r="E4" s="37"/>
      <c r="F4" s="37" t="s">
        <v>52</v>
      </c>
      <c r="G4" s="37"/>
      <c r="H4" s="37" t="s">
        <v>53</v>
      </c>
      <c r="I4" s="37" t="s">
        <v>54</v>
      </c>
      <c r="J4" s="38" t="s">
        <v>55</v>
      </c>
      <c r="K4" s="37" t="s">
        <v>56</v>
      </c>
      <c r="L4" s="39" t="s">
        <v>67</v>
      </c>
      <c r="M4" s="37" t="s">
        <v>68</v>
      </c>
      <c r="N4" s="37"/>
      <c r="O4" s="37"/>
      <c r="P4" s="40" t="s">
        <v>69</v>
      </c>
      <c r="Q4" s="41"/>
      <c r="R4" s="37" t="s">
        <v>60</v>
      </c>
      <c r="S4" s="42">
        <v>115</v>
      </c>
      <c r="T4" s="43">
        <v>8</v>
      </c>
      <c r="U4" s="44">
        <f t="shared" si="4"/>
        <v>14.375</v>
      </c>
      <c r="V4" s="45">
        <v>14.38</v>
      </c>
      <c r="W4" s="12"/>
      <c r="X4" s="37"/>
      <c r="Y4" s="43">
        <v>42</v>
      </c>
      <c r="Z4" s="43">
        <v>33</v>
      </c>
      <c r="AA4" s="43">
        <v>60</v>
      </c>
      <c r="AB4" s="46">
        <v>5</v>
      </c>
      <c r="AC4" s="11">
        <v>2</v>
      </c>
      <c r="AD4" s="47">
        <f t="shared" si="5"/>
        <v>8.3159999999999998E-2</v>
      </c>
      <c r="AE4" s="48">
        <f t="shared" si="6"/>
        <v>1563.2515632515633</v>
      </c>
      <c r="AF4" s="37"/>
      <c r="AG4" s="49">
        <f t="shared" si="7"/>
        <v>0</v>
      </c>
      <c r="AH4" s="37" t="s">
        <v>66</v>
      </c>
      <c r="AI4" s="50">
        <v>0.14000000000000001</v>
      </c>
      <c r="AJ4" s="49">
        <f t="shared" ref="AJ4" si="12">IF(ISERROR(V4*AI4),"",V4*AI4)</f>
        <v>2.0132000000000003</v>
      </c>
      <c r="AK4" s="50">
        <v>1.4999999999999999E-2</v>
      </c>
      <c r="AL4" s="49">
        <f t="shared" si="0"/>
        <v>0.26880000000000004</v>
      </c>
      <c r="AM4" s="37">
        <v>0</v>
      </c>
      <c r="AN4" s="50">
        <v>0</v>
      </c>
      <c r="AO4" s="49">
        <f t="shared" si="8"/>
        <v>0</v>
      </c>
      <c r="AP4" s="37">
        <v>0</v>
      </c>
      <c r="AQ4" s="50">
        <v>0</v>
      </c>
      <c r="AR4" s="49">
        <f t="shared" si="9"/>
        <v>0</v>
      </c>
      <c r="AS4" s="49">
        <f t="shared" si="10"/>
        <v>0.26880000000000004</v>
      </c>
      <c r="AT4" s="49">
        <f t="shared" si="1"/>
        <v>14.648800000000001</v>
      </c>
      <c r="AU4" s="51">
        <f t="shared" si="11"/>
        <v>0.18254464285714286</v>
      </c>
      <c r="AV4" s="12">
        <v>17.920000000000002</v>
      </c>
      <c r="AW4" s="11"/>
      <c r="AX4" s="49">
        <f t="shared" si="2"/>
        <v>0</v>
      </c>
      <c r="AY4" s="49">
        <f t="shared" si="3"/>
        <v>0</v>
      </c>
      <c r="BA4" s="2"/>
      <c r="BB4" s="2"/>
    </row>
    <row r="5" spans="1:54" ht="60.75" x14ac:dyDescent="0.3">
      <c r="A5" s="36">
        <v>4</v>
      </c>
      <c r="B5" s="37"/>
      <c r="C5" s="37"/>
      <c r="D5" s="37" t="s">
        <v>51</v>
      </c>
      <c r="E5" s="37"/>
      <c r="F5" s="37" t="s">
        <v>52</v>
      </c>
      <c r="G5" s="37"/>
      <c r="H5" s="37" t="s">
        <v>62</v>
      </c>
      <c r="I5" s="37" t="s">
        <v>54</v>
      </c>
      <c r="J5" s="38" t="s">
        <v>55</v>
      </c>
      <c r="K5" s="37" t="s">
        <v>56</v>
      </c>
      <c r="L5" s="39" t="s">
        <v>57</v>
      </c>
      <c r="M5" s="37" t="s">
        <v>70</v>
      </c>
      <c r="N5" s="37"/>
      <c r="O5" s="37"/>
      <c r="P5" s="40" t="s">
        <v>71</v>
      </c>
      <c r="Q5" s="41"/>
      <c r="R5" s="37" t="s">
        <v>60</v>
      </c>
      <c r="S5" s="42">
        <v>87</v>
      </c>
      <c r="T5" s="43">
        <v>8</v>
      </c>
      <c r="U5" s="44">
        <f>IF(ISERROR(S5/T5),"",S5/T5)</f>
        <v>10.875</v>
      </c>
      <c r="V5" s="45">
        <v>10.88</v>
      </c>
      <c r="W5" s="12"/>
      <c r="X5" s="37"/>
      <c r="Y5" s="43">
        <v>42</v>
      </c>
      <c r="Z5" s="43">
        <v>29</v>
      </c>
      <c r="AA5" s="43">
        <v>50</v>
      </c>
      <c r="AB5" s="46">
        <v>5</v>
      </c>
      <c r="AC5" s="11">
        <v>2</v>
      </c>
      <c r="AD5" s="47">
        <f>IF(Y5="","",Y5*Z5*AA5/1000000)</f>
        <v>6.0900000000000003E-2</v>
      </c>
      <c r="AE5" s="48">
        <f>IF(AC5="","",65/AD5*AC5)</f>
        <v>2134.6469622331692</v>
      </c>
      <c r="AF5" s="37">
        <v>3500</v>
      </c>
      <c r="AG5" s="49">
        <f>IF(ISERROR(AF5/AE5),"",AF5/AE5)</f>
        <v>1.6396153846153845</v>
      </c>
      <c r="AH5" s="37" t="s">
        <v>66</v>
      </c>
      <c r="AI5" s="50">
        <v>0.14000000000000001</v>
      </c>
      <c r="AJ5" s="49">
        <f>IF(ISERROR(V5*AI5),"",V5*AI5)</f>
        <v>1.5232000000000003</v>
      </c>
      <c r="AK5" s="50">
        <v>1.4999999999999999E-2</v>
      </c>
      <c r="AL5" s="49">
        <f t="shared" si="0"/>
        <v>0.2082</v>
      </c>
      <c r="AM5" s="37">
        <v>0</v>
      </c>
      <c r="AN5" s="50">
        <v>0</v>
      </c>
      <c r="AO5" s="49">
        <f>IF(ISERROR(AV5*AN5),"",AV5*AN5)</f>
        <v>0</v>
      </c>
      <c r="AP5" s="37">
        <v>0</v>
      </c>
      <c r="AQ5" s="50">
        <v>0</v>
      </c>
      <c r="AR5" s="49">
        <f>IF(ISERROR(AV5*AQ5),"",AV5*AQ5)</f>
        <v>0</v>
      </c>
      <c r="AS5" s="49">
        <f>IF(ISERROR(AL5+AO5+AR5),"",AL5+AO5+AR5)</f>
        <v>0.2082</v>
      </c>
      <c r="AT5" s="49">
        <f t="shared" si="1"/>
        <v>11.088200000000001</v>
      </c>
      <c r="AU5" s="51">
        <f>IF(ISERROR((AV5-AT5)/AV5),"",(AV5-AT5)/AV5)</f>
        <v>0.20113832853025937</v>
      </c>
      <c r="AV5" s="12">
        <v>13.88</v>
      </c>
      <c r="AW5" s="11"/>
      <c r="AX5" s="49">
        <f t="shared" si="2"/>
        <v>0</v>
      </c>
      <c r="AY5" s="49">
        <f t="shared" si="3"/>
        <v>0</v>
      </c>
      <c r="BA5" s="2"/>
      <c r="BB5" s="2"/>
    </row>
    <row r="6" spans="1:54" ht="60.75" x14ac:dyDescent="0.3">
      <c r="A6" s="36">
        <v>5</v>
      </c>
      <c r="B6" s="37"/>
      <c r="C6" s="37"/>
      <c r="D6" s="37" t="s">
        <v>51</v>
      </c>
      <c r="E6" s="37"/>
      <c r="F6" s="37" t="s">
        <v>52</v>
      </c>
      <c r="G6" s="37"/>
      <c r="H6" s="37" t="s">
        <v>53</v>
      </c>
      <c r="I6" s="37" t="s">
        <v>54</v>
      </c>
      <c r="J6" s="38" t="s">
        <v>55</v>
      </c>
      <c r="K6" s="37" t="s">
        <v>56</v>
      </c>
      <c r="L6" s="39" t="s">
        <v>64</v>
      </c>
      <c r="M6" s="37" t="s">
        <v>70</v>
      </c>
      <c r="N6" s="37"/>
      <c r="O6" s="37"/>
      <c r="P6" s="40" t="s">
        <v>72</v>
      </c>
      <c r="Q6" s="41"/>
      <c r="R6" s="37" t="s">
        <v>60</v>
      </c>
      <c r="S6" s="42">
        <v>107</v>
      </c>
      <c r="T6" s="43">
        <v>8</v>
      </c>
      <c r="U6" s="44">
        <f t="shared" ref="U6:U7" si="13">IF(ISERROR(S6/T6),"",S6/T6)</f>
        <v>13.375</v>
      </c>
      <c r="V6" s="45">
        <v>13.38</v>
      </c>
      <c r="W6" s="12"/>
      <c r="X6" s="37"/>
      <c r="Y6" s="43">
        <v>42</v>
      </c>
      <c r="Z6" s="43">
        <v>31</v>
      </c>
      <c r="AA6" s="43">
        <v>55</v>
      </c>
      <c r="AB6" s="46">
        <v>5</v>
      </c>
      <c r="AC6" s="11">
        <v>2</v>
      </c>
      <c r="AD6" s="47">
        <f t="shared" ref="AD6:AD7" si="14">IF(Y6="","",Y6*Z6*AA6/1000000)</f>
        <v>7.1609999999999993E-2</v>
      </c>
      <c r="AE6" s="48">
        <f t="shared" ref="AE6:AE7" si="15">IF(AC6="","",65/AD6*AC6)</f>
        <v>1815.3889121631059</v>
      </c>
      <c r="AF6" s="37">
        <v>3500</v>
      </c>
      <c r="AG6" s="49">
        <f t="shared" ref="AG6:AG7" si="16">IF(ISERROR(AF6/AE6),"",AF6/AE6)</f>
        <v>1.9279615384615383</v>
      </c>
      <c r="AH6" s="37" t="s">
        <v>66</v>
      </c>
      <c r="AI6" s="50">
        <v>0.14000000000000001</v>
      </c>
      <c r="AJ6" s="49">
        <f>IF(ISERROR(V6*AI6),"",V6*AI6)</f>
        <v>1.8732000000000002</v>
      </c>
      <c r="AK6" s="50">
        <v>1.4999999999999999E-2</v>
      </c>
      <c r="AL6" s="49">
        <f t="shared" si="0"/>
        <v>0.25800000000000001</v>
      </c>
      <c r="AM6" s="37">
        <v>0</v>
      </c>
      <c r="AN6" s="50">
        <v>0</v>
      </c>
      <c r="AO6" s="49">
        <f t="shared" ref="AO6:AO7" si="17">IF(ISERROR(AV6*AN6),"",AV6*AN6)</f>
        <v>0</v>
      </c>
      <c r="AP6" s="37">
        <v>0</v>
      </c>
      <c r="AQ6" s="50">
        <v>0</v>
      </c>
      <c r="AR6" s="49">
        <f t="shared" ref="AR6:AR7" si="18">IF(ISERROR(AV6*AQ6),"",AV6*AQ6)</f>
        <v>0</v>
      </c>
      <c r="AS6" s="49">
        <f t="shared" ref="AS6:AS7" si="19">IF(ISERROR(AL6+AO6+AR6),"",AL6+AO6+AR6)</f>
        <v>0.25800000000000001</v>
      </c>
      <c r="AT6" s="49">
        <f t="shared" si="1"/>
        <v>13.638000000000002</v>
      </c>
      <c r="AU6" s="51">
        <f t="shared" ref="AU6:AU7" si="20">IF(ISERROR((AV6-AT6)/AV6),"",(AV6-AT6)/AV6)</f>
        <v>0.20709302325581383</v>
      </c>
      <c r="AV6" s="12">
        <v>17.2</v>
      </c>
      <c r="AW6" s="11"/>
      <c r="AX6" s="49">
        <f t="shared" si="2"/>
        <v>0</v>
      </c>
      <c r="AY6" s="49">
        <f t="shared" si="3"/>
        <v>0</v>
      </c>
      <c r="BA6" s="2"/>
      <c r="BB6" s="2"/>
    </row>
    <row r="7" spans="1:54" ht="60.75" x14ac:dyDescent="0.3">
      <c r="A7" s="36">
        <v>6</v>
      </c>
      <c r="B7" s="37"/>
      <c r="C7" s="37"/>
      <c r="D7" s="37" t="s">
        <v>51</v>
      </c>
      <c r="E7" s="37"/>
      <c r="F7" s="37" t="s">
        <v>52</v>
      </c>
      <c r="G7" s="37"/>
      <c r="H7" s="37" t="s">
        <v>53</v>
      </c>
      <c r="I7" s="37" t="s">
        <v>54</v>
      </c>
      <c r="J7" s="38" t="s">
        <v>55</v>
      </c>
      <c r="K7" s="37" t="s">
        <v>56</v>
      </c>
      <c r="L7" s="39" t="s">
        <v>67</v>
      </c>
      <c r="M7" s="37" t="s">
        <v>70</v>
      </c>
      <c r="N7" s="37"/>
      <c r="O7" s="37"/>
      <c r="P7" s="40" t="s">
        <v>73</v>
      </c>
      <c r="Q7" s="41"/>
      <c r="R7" s="37" t="s">
        <v>60</v>
      </c>
      <c r="S7" s="42">
        <v>115</v>
      </c>
      <c r="T7" s="43">
        <v>8</v>
      </c>
      <c r="U7" s="44">
        <f t="shared" si="13"/>
        <v>14.375</v>
      </c>
      <c r="V7" s="45">
        <v>14.38</v>
      </c>
      <c r="W7" s="12"/>
      <c r="X7" s="37"/>
      <c r="Y7" s="43">
        <v>42</v>
      </c>
      <c r="Z7" s="43">
        <v>33</v>
      </c>
      <c r="AA7" s="43">
        <v>60</v>
      </c>
      <c r="AB7" s="46">
        <v>5</v>
      </c>
      <c r="AC7" s="11">
        <v>2</v>
      </c>
      <c r="AD7" s="47">
        <f t="shared" si="14"/>
        <v>8.3159999999999998E-2</v>
      </c>
      <c r="AE7" s="48">
        <f t="shared" si="15"/>
        <v>1563.2515632515633</v>
      </c>
      <c r="AF7" s="37"/>
      <c r="AG7" s="49">
        <f t="shared" si="16"/>
        <v>0</v>
      </c>
      <c r="AH7" s="37" t="s">
        <v>66</v>
      </c>
      <c r="AI7" s="50">
        <v>0.14000000000000001</v>
      </c>
      <c r="AJ7" s="49">
        <f t="shared" ref="AJ7" si="21">IF(ISERROR(V7*AI7),"",V7*AI7)</f>
        <v>2.0132000000000003</v>
      </c>
      <c r="AK7" s="50">
        <v>1.4999999999999999E-2</v>
      </c>
      <c r="AL7" s="49">
        <f t="shared" si="0"/>
        <v>0.26880000000000004</v>
      </c>
      <c r="AM7" s="37">
        <v>0</v>
      </c>
      <c r="AN7" s="50">
        <v>0</v>
      </c>
      <c r="AO7" s="49">
        <f t="shared" si="17"/>
        <v>0</v>
      </c>
      <c r="AP7" s="37">
        <v>0</v>
      </c>
      <c r="AQ7" s="50">
        <v>0</v>
      </c>
      <c r="AR7" s="49">
        <f t="shared" si="18"/>
        <v>0</v>
      </c>
      <c r="AS7" s="49">
        <f t="shared" si="19"/>
        <v>0.26880000000000004</v>
      </c>
      <c r="AT7" s="49">
        <f t="shared" si="1"/>
        <v>14.648800000000001</v>
      </c>
      <c r="AU7" s="51">
        <f t="shared" si="20"/>
        <v>0.18254464285714286</v>
      </c>
      <c r="AV7" s="12">
        <v>17.920000000000002</v>
      </c>
      <c r="AW7" s="11"/>
      <c r="AX7" s="49">
        <f t="shared" si="2"/>
        <v>0</v>
      </c>
      <c r="AY7" s="49">
        <f t="shared" si="3"/>
        <v>0</v>
      </c>
      <c r="BA7" s="2"/>
      <c r="BB7" s="2"/>
    </row>
  </sheetData>
  <sheetProtection insertRows="0" deleteRows="0" sort="0"/>
  <protectedRanges>
    <protectedRange sqref="M2:O7 Q2:AW7 A2:J245 M8:AW245" name="Range1"/>
    <protectedRange sqref="K2:K250" name="Range1_1"/>
    <protectedRange sqref="L2:L245" name="Range1_2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R2:R7</xm:sqref>
        </x14:dataValidation>
        <x14:dataValidation type="list" allowBlank="1" showInputMessage="1" showErrorMessage="1">
          <x14:formula1>
            <xm:f>[1]Data!#REF!</xm:f>
          </x14:formula1>
          <xm:sqref>X2:X7</xm:sqref>
        </x14:dataValidation>
        <x14:dataValidation type="list" allowBlank="1" showInputMessage="1" showErrorMessage="1">
          <x14:formula1>
            <xm:f>[1]ValueSelect!#REF!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2025-12-12T07:00:12Z</dcterms:created>
  <dcterms:modified xsi:type="dcterms:W3CDTF">2025-12-12T07:05:11Z</dcterms:modified>
</cp:coreProperties>
</file>