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2C695884-ED1A-416D-B2DA-5618FC1016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2" i="5" l="1"/>
  <c r="AS2" i="5" l="1"/>
  <c r="AM3" i="5"/>
  <c r="AO3" i="5"/>
  <c r="AB2" i="5"/>
  <c r="AC2" i="5" s="1"/>
  <c r="AE2" i="5" s="1"/>
  <c r="AB3" i="5"/>
  <c r="AC3" i="5" s="1"/>
  <c r="AE3" i="5" s="1"/>
  <c r="AH3" i="5"/>
  <c r="AH2" i="5"/>
  <c r="AK2" i="5" l="1"/>
  <c r="AO2" i="5"/>
  <c r="AI2" i="5"/>
  <c r="AI3" i="5"/>
  <c r="AK3" i="5"/>
  <c r="AM2" i="5"/>
  <c r="AS3" i="5"/>
  <c r="AT2" i="5" l="1"/>
  <c r="AU2" i="5" s="1"/>
  <c r="AV2" i="5" s="1"/>
  <c r="AT3" i="5"/>
  <c r="AU3" i="5" s="1"/>
  <c r="AV3" i="5" s="1"/>
  <c r="AZ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<sst xmlns="http://schemas.openxmlformats.org/spreadsheetml/2006/main" count="80" uniqueCount="69">
  <si>
    <t>Brand</t>
  </si>
  <si>
    <t>Package Type</t>
  </si>
  <si>
    <t>Licensor</t>
  </si>
  <si>
    <t>Normal</t>
  </si>
  <si>
    <t>INK+IVY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</si>
  <si>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</si>
  <si>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</si>
  <si>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</si>
  <si>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</si>
  <si>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</si>
  <si>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</si>
  <si>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</si>
  <si>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</si>
  <si>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</si>
  <si>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</si>
  <si>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</si>
  <si>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</si>
  <si>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</si>
  <si>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</si>
  <si>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</si>
  <si>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</si>
  <si>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</si>
  <si>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</si>
  <si>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</si>
  <si>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</si>
  <si>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</si>
  <si>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</si>
  <si>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</si>
  <si>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</si>
  <si>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</si>
  <si>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</si>
  <si>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</si>
  <si>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</si>
  <si>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</si>
  <si>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</si>
  <si>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</si>
  <si>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</si>
  <si>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</si>
  <si>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</si>
  <si>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</si>
  <si>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</si>
  <si>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</si>
  <si>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</si>
  <si>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</si>
  <si>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</si>
  <si>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</si>
  <si>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</si>
  <si>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</si>
  <si>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</si>
  <si>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</si>
  <si>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</si>
  <si>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</si>
  <si>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</si>
  <si>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</si>
  <si>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COMFORTER (SET)</t>
  </si>
  <si>
    <t>Material-Short</t>
  </si>
  <si>
    <t>Blue</t>
    <phoneticPr fontId="7" type="noConversion"/>
  </si>
  <si>
    <t>9404.40.1000</t>
    <phoneticPr fontId="7" type="noConversion"/>
  </si>
  <si>
    <t xml:space="preserve"> </t>
    <phoneticPr fontId="7" type="noConversion"/>
  </si>
  <si>
    <t>Shay</t>
    <phoneticPr fontId="7" type="noConversion"/>
  </si>
  <si>
    <t>100% cotton, polyester filling</t>
    <phoneticPr fontId="7" type="noConversion"/>
  </si>
  <si>
    <t xml:space="preserve">Shay Comforter 3pcs Set </t>
    <phoneticPr fontId="7" type="noConversion"/>
  </si>
  <si>
    <t xml:space="preserve">Comforter face: 100% cotton yarn dye clipped jacquard; back: 144TC 100% cotton; Filling: 250gram polyester; Visible tacking </t>
    <phoneticPr fontId="7" type="noConversion"/>
  </si>
  <si>
    <t>F/Q: 90x92"/20x26" (2)</t>
    <phoneticPr fontId="7" type="noConversion"/>
  </si>
  <si>
    <t>King/Cal King: 106x94"/20x36"(2)</t>
    <phoneticPr fontId="7" type="noConversion"/>
  </si>
  <si>
    <t>JLA FOB CA/GA Price Quote (Formula)</t>
    <phoneticPr fontId="7" type="noConversion"/>
  </si>
  <si>
    <t>Shay sage and taupe color retail</t>
  </si>
  <si>
    <t>std price</t>
  </si>
  <si>
    <t xml:space="preserve">100% cotton yarn dye clipped jacquard Comforter 3pcs Set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</si>
</sst>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2" formatCode="0.0%"/>
  </numFmts>
  <fonts count="12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76" fontId="1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177" fontId="2" fillId="8" borderId="1" xfId="4" applyNumberFormat="1" applyFill="1" applyBorder="1" applyAlignment="1">
      <alignment wrapText="1"/>
    </xf>
    <xf numFmtId="182" fontId="9" fillId="4" borderId="1" xfId="2" applyNumberFormat="1" applyFont="1" applyFill="1" applyBorder="1" applyAlignment="1" applyProtection="1">
      <alignment horizontal="center" vertical="center"/>
      <protection locked="0"/>
    </xf>
    <xf numFmtId="0" fontId="2" fillId="8" borderId="1" xfId="4" applyFill="1" applyBorder="1" applyAlignment="1">
      <alignment wrapText="1"/>
    </xf>
    <xf numFmtId="177" fontId="10" fillId="5" borderId="1" xfId="4" applyNumberFormat="1" applyFont="1" applyFill="1" applyBorder="1" applyAlignment="1">
      <alignment wrapText="1"/>
    </xf>
    <xf numFmtId="0" fontId="2" fillId="4" borderId="1" xfId="4" applyFill="1" applyBorder="1" applyAlignment="1">
      <alignment wrapText="1"/>
    </xf>
    <xf numFmtId="176" fontId="2" fillId="4" borderId="1" xfId="8" applyFont="1" applyFill="1" applyBorder="1" applyAlignment="1">
      <alignment wrapText="1"/>
    </xf>
    <xf numFmtId="0" fontId="6" fillId="0" borderId="1" xfId="4" applyFont="1" applyBorder="1" applyAlignment="1">
      <alignment wrapText="1"/>
    </xf>
  </cellXfs>
  <cellStyles count="9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Percent 2" xfId="6" xr:uid="{D7254C26-606E-428B-8BF2-CF2659D6F20A}"/>
    <cellStyle name="Style 1" xfId="3" xr:uid="{F4609D05-B161-47A5-8040-F8D4BA086F06}"/>
    <cellStyle name="常规" xfId="0" builtinId="0"/>
    <cellStyle name="常规 2" xfId="7" xr:uid="{91C98506-0F74-4BBC-B26D-BBB70419FCB6}"/>
    <cellStyle name="货币" xfId="8" builtinId="4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C3"/>
  <sheetViews>
    <sheetView tabSelected="1" zoomScale="86" zoomScaleNormal="86" workbookViewId="0">
      <selection activeCell="E8" sqref="E8"/>
    </sheetView>
  </sheetViews>
  <sheetFormatPr defaultColWidth="9.140625" defaultRowHeight="15" x14ac:dyDescent="0.25"/>
  <cols>
    <col min="1" max="1" width="10.140625" style="1" customWidth="1"/>
    <col min="2" max="2" width="28" style="2" customWidth="1"/>
    <col min="3" max="3" width="14.140625" style="2" customWidth="1"/>
    <col min="4" max="4" width="12" style="2" customWidth="1"/>
    <col min="5" max="5" width="15.140625" style="2" customWidth="1"/>
    <col min="6" max="6" width="13.85546875" style="2" customWidth="1"/>
    <col min="7" max="7" width="19" style="2" customWidth="1"/>
    <col min="8" max="8" width="25.7109375" style="2" customWidth="1"/>
    <col min="9" max="9" width="18" style="2" customWidth="1"/>
    <col min="10" max="10" width="43.140625" style="2" customWidth="1"/>
    <col min="11" max="11" width="28.42578125" style="2" customWidth="1"/>
    <col min="12" max="12" width="27.7109375" style="2" customWidth="1"/>
    <col min="13" max="13" width="6.140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2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140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14.28515625" style="7" customWidth="1"/>
    <col min="37" max="37" width="9.57031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11.5703125" style="2" customWidth="1"/>
    <col min="56" max="16384" width="9.140625" style="2"/>
  </cols>
  <sheetData>
    <row r="1" spans="1:55" ht="63.6" customHeight="1" x14ac:dyDescent="0.25">
      <c r="A1" s="8" t="s">
        <v>5</v>
      </c>
      <c r="B1" s="8" t="s">
        <v>6</v>
      </c>
      <c r="C1" s="37" t="s">
        <v>7</v>
      </c>
      <c r="D1" s="38" t="s">
        <v>0</v>
      </c>
      <c r="E1" s="38" t="s">
        <v>2</v>
      </c>
      <c r="F1" s="10" t="s">
        <v>50</v>
      </c>
      <c r="G1" s="37" t="s">
        <v>8</v>
      </c>
      <c r="H1" s="9" t="s">
        <v>9</v>
      </c>
      <c r="I1" s="9" t="s">
        <v>52</v>
      </c>
      <c r="J1" s="9" t="s">
        <v>10</v>
      </c>
      <c r="K1" s="9" t="s">
        <v>55</v>
      </c>
      <c r="L1" s="9" t="s">
        <v>11</v>
      </c>
      <c r="M1" s="9" t="s">
        <v>12</v>
      </c>
      <c r="N1" s="37" t="s">
        <v>13</v>
      </c>
      <c r="O1" s="37" t="s">
        <v>14</v>
      </c>
      <c r="P1" s="9" t="s">
        <v>53</v>
      </c>
      <c r="Q1" s="11" t="s">
        <v>15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1</v>
      </c>
      <c r="W1" s="40" t="s">
        <v>20</v>
      </c>
      <c r="X1" s="40" t="s">
        <v>21</v>
      </c>
      <c r="Y1" s="40" t="s">
        <v>22</v>
      </c>
      <c r="Z1" s="17" t="s">
        <v>23</v>
      </c>
      <c r="AA1" s="18" t="s">
        <v>24</v>
      </c>
      <c r="AB1" s="43" t="s">
        <v>25</v>
      </c>
      <c r="AC1" s="19" t="s">
        <v>26</v>
      </c>
      <c r="AD1" s="8" t="s">
        <v>27</v>
      </c>
      <c r="AE1" s="20" t="s">
        <v>28</v>
      </c>
      <c r="AF1" s="8" t="s">
        <v>29</v>
      </c>
      <c r="AG1" s="21" t="s">
        <v>30</v>
      </c>
      <c r="AH1" s="20" t="s">
        <v>31</v>
      </c>
      <c r="AI1" s="20" t="s">
        <v>32</v>
      </c>
      <c r="AJ1" s="21" t="s">
        <v>33</v>
      </c>
      <c r="AK1" s="20" t="s">
        <v>34</v>
      </c>
      <c r="AL1" s="21" t="s">
        <v>35</v>
      </c>
      <c r="AM1" s="20" t="s">
        <v>36</v>
      </c>
      <c r="AN1" s="21" t="s">
        <v>37</v>
      </c>
      <c r="AO1" s="20" t="s">
        <v>38</v>
      </c>
      <c r="AP1" s="20" t="s">
        <v>39</v>
      </c>
      <c r="AQ1" s="16" t="s">
        <v>40</v>
      </c>
      <c r="AR1" s="21" t="s">
        <v>41</v>
      </c>
      <c r="AS1" s="20" t="s">
        <v>42</v>
      </c>
      <c r="AT1" s="20" t="s">
        <v>43</v>
      </c>
      <c r="AU1" s="22" t="s">
        <v>44</v>
      </c>
      <c r="AV1" s="23" t="s">
        <v>45</v>
      </c>
      <c r="AW1" s="22" t="s">
        <v>65</v>
      </c>
      <c r="AX1" s="22" t="s">
        <v>46</v>
      </c>
      <c r="AY1" s="24" t="s">
        <v>47</v>
      </c>
      <c r="AZ1" s="25" t="s">
        <v>48</v>
      </c>
      <c r="BA1" s="18" t="s">
        <v>49</v>
      </c>
      <c r="BB1" s="49" t="s">
        <v>66</v>
      </c>
      <c r="BC1" s="49" t="s">
        <v>67</v>
      </c>
    </row>
    <row r="2" spans="1:55" ht="56.25" customHeight="1" x14ac:dyDescent="0.25">
      <c r="A2" s="26">
        <v>1</v>
      </c>
      <c r="B2" s="27" t="s">
        <v>58</v>
      </c>
      <c r="C2" s="51"/>
      <c r="D2" s="27" t="s">
        <v>4</v>
      </c>
      <c r="E2" s="27"/>
      <c r="F2" s="27" t="s">
        <v>54</v>
      </c>
      <c r="G2" s="27" t="s">
        <v>59</v>
      </c>
      <c r="H2" s="27" t="s">
        <v>68</v>
      </c>
      <c r="I2" s="27" t="s">
        <v>61</v>
      </c>
      <c r="J2" s="27" t="s">
        <v>62</v>
      </c>
      <c r="K2" s="27" t="s">
        <v>60</v>
      </c>
      <c r="L2" s="27" t="s">
        <v>63</v>
      </c>
      <c r="M2" s="47" t="s">
        <v>56</v>
      </c>
      <c r="N2" s="27"/>
      <c r="O2" s="27"/>
      <c r="P2" s="27" t="s">
        <v>51</v>
      </c>
      <c r="Q2" s="28"/>
      <c r="R2" s="28"/>
      <c r="S2" s="29"/>
      <c r="T2" s="30">
        <v>23.56</v>
      </c>
      <c r="U2" s="31"/>
      <c r="V2" s="27" t="s">
        <v>3</v>
      </c>
      <c r="W2" s="41">
        <v>57</v>
      </c>
      <c r="X2" s="41">
        <v>55</v>
      </c>
      <c r="Y2" s="41">
        <v>24</v>
      </c>
      <c r="Z2" s="28">
        <v>2</v>
      </c>
      <c r="AA2" s="32">
        <v>1</v>
      </c>
      <c r="AB2" s="44">
        <f t="shared" ref="AB2:AB3" si="0">IF(W2="","",W2*X2*Y2/1000000)</f>
        <v>7.4999999999999997E-2</v>
      </c>
      <c r="AC2" s="33">
        <f t="shared" ref="AC2:AC3" si="1">IF(AA2="","",65/AB2*AA2)</f>
        <v>867</v>
      </c>
      <c r="AD2" s="27">
        <v>3700</v>
      </c>
      <c r="AE2" s="34">
        <f t="shared" ref="AE2:AE3" si="2">IF(ISERROR(AD2/AC2),"",AD2/AC2)</f>
        <v>4.2699999999999996</v>
      </c>
      <c r="AF2" s="27" t="s">
        <v>57</v>
      </c>
      <c r="AG2" s="46">
        <v>0.24399999999999999</v>
      </c>
      <c r="AH2" s="34">
        <f t="shared" ref="AH2:AH3" si="3">IF(ISERROR(T2*AG2),"",T2*AG2)</f>
        <v>5.75</v>
      </c>
      <c r="AI2" s="34">
        <f t="shared" ref="AI2:AI3" si="4">IF(ISERROR(T2+AE2+AH2),"",T2+AE2+AH2)</f>
        <v>33.58</v>
      </c>
      <c r="AJ2" s="35">
        <v>0.06</v>
      </c>
      <c r="AK2" s="34">
        <f t="shared" ref="AK2:AK3" si="5">IF(ISERROR(AW2*AJ2),"",AW2*AJ2)</f>
        <v>3.74</v>
      </c>
      <c r="AL2" s="35">
        <v>0.1</v>
      </c>
      <c r="AM2" s="34">
        <f t="shared" ref="AM2:AM3" si="6">IF(ISERROR(AW2*AL2),"",AW2*AL2)</f>
        <v>6.23</v>
      </c>
      <c r="AN2" s="35">
        <v>0.1</v>
      </c>
      <c r="AO2" s="34">
        <f t="shared" ref="AO2:AO3" si="7">IF(ISERROR(AW2*AN2),"",AW2*AN2)</f>
        <v>6.23</v>
      </c>
      <c r="AP2" s="34"/>
      <c r="AQ2" s="27"/>
      <c r="AR2" s="35"/>
      <c r="AS2" s="34">
        <f>IF(ISERROR(AW2*AR2),"",AW2*AR2)</f>
        <v>0</v>
      </c>
      <c r="AT2" s="34">
        <f t="shared" ref="AT2:AT3" si="8">IF(ISERROR(AK2+AM2+AO2+AP2+AS2),"",AK2+AM2+AO2+AP2+AS2)</f>
        <v>16.2</v>
      </c>
      <c r="AU2" s="34">
        <f t="shared" ref="AU2:AU3" si="9">IF(ISERROR(AI2+AT2),"",AI2+AT2)</f>
        <v>49.78</v>
      </c>
      <c r="AV2" s="36">
        <f t="shared" ref="AV2:AV3" si="10">IF(ISERROR((AW2-AU2)/AW2),"",(AW2-AU2)/AW2)</f>
        <v>0.20080000000000001</v>
      </c>
      <c r="AW2" s="48">
        <v>62.29</v>
      </c>
      <c r="AX2" s="45">
        <v>65.400000000000006</v>
      </c>
      <c r="AY2" s="31">
        <v>139.99</v>
      </c>
      <c r="AZ2" s="35">
        <f>(AY2-AX2)/AY2</f>
        <v>0.53280000000000005</v>
      </c>
      <c r="BA2" s="32"/>
      <c r="BB2" s="50">
        <v>139.99</v>
      </c>
      <c r="BC2" s="50">
        <v>62.29</v>
      </c>
    </row>
    <row r="3" spans="1:55" ht="56.25" customHeight="1" x14ac:dyDescent="0.25">
      <c r="A3" s="26">
        <v>2</v>
      </c>
      <c r="B3" s="27"/>
      <c r="C3" s="51"/>
      <c r="D3" s="27" t="s">
        <v>4</v>
      </c>
      <c r="E3" s="27"/>
      <c r="F3" s="27" t="s">
        <v>54</v>
      </c>
      <c r="G3" s="27" t="s">
        <v>59</v>
      </c>
      <c r="H3" s="27" t="s">
        <v>68</v>
      </c>
      <c r="I3" s="27" t="s">
        <v>61</v>
      </c>
      <c r="J3" s="27" t="s">
        <v>62</v>
      </c>
      <c r="K3" s="27" t="s">
        <v>60</v>
      </c>
      <c r="L3" s="27" t="s">
        <v>64</v>
      </c>
      <c r="M3" s="47" t="s">
        <v>56</v>
      </c>
      <c r="N3" s="27"/>
      <c r="O3" s="27"/>
      <c r="P3" s="27" t="s">
        <v>51</v>
      </c>
      <c r="Q3" s="28"/>
      <c r="R3" s="28"/>
      <c r="S3" s="29"/>
      <c r="T3" s="30">
        <v>27.08</v>
      </c>
      <c r="U3" s="31"/>
      <c r="V3" s="27" t="s">
        <v>3</v>
      </c>
      <c r="W3" s="41">
        <v>57</v>
      </c>
      <c r="X3" s="41">
        <v>55</v>
      </c>
      <c r="Y3" s="41">
        <v>26</v>
      </c>
      <c r="Z3" s="28">
        <v>2</v>
      </c>
      <c r="AA3" s="32">
        <v>1</v>
      </c>
      <c r="AB3" s="44">
        <f t="shared" si="0"/>
        <v>8.2000000000000003E-2</v>
      </c>
      <c r="AC3" s="33">
        <f t="shared" si="1"/>
        <v>793</v>
      </c>
      <c r="AD3" s="27">
        <v>3700</v>
      </c>
      <c r="AE3" s="34">
        <f t="shared" si="2"/>
        <v>4.67</v>
      </c>
      <c r="AF3" s="27" t="s">
        <v>57</v>
      </c>
      <c r="AG3" s="46">
        <v>0.24399999999999999</v>
      </c>
      <c r="AH3" s="34">
        <f t="shared" si="3"/>
        <v>6.61</v>
      </c>
      <c r="AI3" s="34">
        <f t="shared" si="4"/>
        <v>38.36</v>
      </c>
      <c r="AJ3" s="35">
        <v>0.06</v>
      </c>
      <c r="AK3" s="34">
        <f t="shared" si="5"/>
        <v>4.3499999999999996</v>
      </c>
      <c r="AL3" s="35">
        <v>0.1</v>
      </c>
      <c r="AM3" s="34">
        <f t="shared" si="6"/>
        <v>7.26</v>
      </c>
      <c r="AN3" s="35">
        <v>0.1</v>
      </c>
      <c r="AO3" s="34">
        <f t="shared" si="7"/>
        <v>7.26</v>
      </c>
      <c r="AP3" s="34"/>
      <c r="AQ3" s="27"/>
      <c r="AR3" s="35"/>
      <c r="AS3" s="34">
        <f t="shared" ref="AS3" si="11">IF(ISERROR(AW3*AR3),"",AW3*AR3)</f>
        <v>0</v>
      </c>
      <c r="AT3" s="34">
        <f t="shared" si="8"/>
        <v>18.87</v>
      </c>
      <c r="AU3" s="34">
        <f t="shared" si="9"/>
        <v>57.23</v>
      </c>
      <c r="AV3" s="36">
        <f t="shared" si="10"/>
        <v>0.2112</v>
      </c>
      <c r="AW3" s="48">
        <v>72.55</v>
      </c>
      <c r="AX3" s="45">
        <v>76.180000000000007</v>
      </c>
      <c r="AY3" s="31">
        <v>164.99</v>
      </c>
      <c r="AZ3" s="35">
        <f t="shared" ref="AZ3" si="12">(AY3-AX3)/AY3</f>
        <v>0.5383</v>
      </c>
      <c r="BA3" s="32"/>
      <c r="BB3" s="50">
        <v>164.99</v>
      </c>
      <c r="BC3" s="50">
        <v>72.55</v>
      </c>
    </row>
  </sheetData>
  <sheetProtection insertRows="0" deleteRows="0" sort="0"/>
  <protectedRanges>
    <protectedRange sqref="AH2:BA3 L4:BA211 M2:AF3 A2:J211" name="Range1"/>
    <protectedRange sqref="K2:K209" name="Range1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D2:D3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V2:V3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P2:P3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E2:E3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2025-12-24T01:23:04Z</dcterms:modified>
</cp:coreProperties>
</file>