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590" windowHeight="7510"/>
  </bookViews>
  <sheets>
    <sheet name="Item Mas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X1" authorId="0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Z1" authorId="0">
      <text>
        <r>
          <rPr>
            <sz val="11"/>
            <rFont val="Calibri"/>
            <charset val="134"/>
          </rPr>
          <t xml:space="preserve">[Container Volumn]/[Cubic Meter per Carton]*[Case Pack]
</t>
        </r>
      </text>
    </comment>
    <comment ref="AB1" authorId="0">
      <text>
        <r>
          <rPr>
            <sz val="11"/>
            <rFont val="Calibri"/>
            <charset val="134"/>
          </rPr>
          <t>[40ft Container Freight]/[Total Units per 40ft Container]</t>
        </r>
      </text>
    </comment>
    <comment ref="AE1" authorId="0">
      <text>
        <r>
          <rPr>
            <sz val="11"/>
            <rFont val="Calibri"/>
            <charset val="134"/>
          </rPr>
          <t>[FOB Cost $ (Value)]*[Duty Rate]</t>
        </r>
      </text>
    </comment>
    <comment ref="AF1" authorId="0">
      <text>
        <r>
          <rPr>
            <sz val="11"/>
            <rFont val="Calibri"/>
            <charset val="134"/>
          </rPr>
          <t>[FOB Cost $ (Value)]+[Ocean Freight per Item $]+[Duty per Item $]</t>
        </r>
      </text>
    </comment>
    <comment ref="AH1" authorId="0">
      <text>
        <r>
          <rPr>
            <sz val="11"/>
            <rFont val="Calibri"/>
            <charset val="134"/>
          </rPr>
          <t>[JLA Standard Price]*[DA %]</t>
        </r>
      </text>
    </comment>
    <comment ref="AJ1" authorId="0">
      <text>
        <r>
          <rPr>
            <sz val="11"/>
            <rFont val="Calibri"/>
            <charset val="134"/>
          </rPr>
          <t>[JLA Standard Price]*[General Charge %]</t>
        </r>
      </text>
    </comment>
    <comment ref="AL1" authorId="0">
      <text>
        <r>
          <rPr>
            <sz val="11"/>
            <rFont val="Calibri"/>
            <charset val="134"/>
          </rPr>
          <t>IF(([JLA Price with Dropship Charge]-[JLA Standard Price])&lt;1.5 or 2.5,1.5 or 2.5-([JLA Price with Dropship Charge]-[JLA Standard Price]),0)</t>
        </r>
      </text>
    </comment>
    <comment ref="AN1" authorId="0">
      <text>
        <r>
          <rPr>
            <sz val="11"/>
            <rFont val="Calibri"/>
            <charset val="134"/>
          </rPr>
          <t>[JLA Standard Price]*[Warehouse Charge %]</t>
        </r>
      </text>
    </comment>
    <comment ref="AQ1" authorId="0">
      <text>
        <r>
          <rPr>
            <sz val="11"/>
            <rFont val="Calibri"/>
            <charset val="134"/>
          </rPr>
          <t>[JLA Standard Price]*[Load 1 %]</t>
        </r>
      </text>
    </comment>
    <comment ref="AR1" authorId="0">
      <text>
        <r>
          <rPr>
            <sz val="11"/>
            <rFont val="Calibri"/>
            <charset val="134"/>
          </rPr>
          <t>[DA $]+[General Load]+[Dropship Charge]+[Warehouse Charge $]+[Load 1 $]</t>
        </r>
      </text>
    </comment>
    <comment ref="AS1" authorId="0">
      <text>
        <r>
          <rPr>
            <sz val="11"/>
            <rFont val="Calibri"/>
            <charset val="134"/>
          </rPr>
          <t>[LDP Cost $]+[Total Load $]</t>
        </r>
      </text>
    </comment>
    <comment ref="AT1" authorId="0">
      <text>
        <r>
          <rPr>
            <sz val="11"/>
            <rFont val="Calibri"/>
            <charset val="134"/>
          </rPr>
          <t>([JLA Standard Price]-[LDP Cost with Load $])/[JLA Standard Price]</t>
        </r>
      </text>
    </comment>
    <comment ref="AV1" authorId="0">
      <text>
        <r>
          <rPr>
            <sz val="11"/>
            <rFont val="Calibri"/>
            <charset val="134"/>
          </rPr>
          <t>[JLA Standard Price]*1.05</t>
        </r>
      </text>
    </comment>
    <comment ref="AX1" authorId="0">
      <text>
        <r>
          <rPr>
            <sz val="11"/>
            <rFont val="Calibri"/>
            <charset val="134"/>
          </rPr>
          <t>([Suggested Reatil Price]-[JLA Standard Price])/[Suggested Reatil Price]</t>
        </r>
      </text>
    </comment>
    <comment ref="AY1" authorId="0">
      <text>
        <r>
          <rPr>
            <sz val="11"/>
            <rFont val="Calibri"/>
            <charset val="134"/>
          </rPr>
          <t>([Suggested Reatil Price]-[JLA Standard Price]*1.07)/[Suggested Reatil Price]</t>
        </r>
      </text>
    </comment>
    <comment ref="BA1" authorId="0">
      <text>
        <r>
          <rPr>
            <sz val="11"/>
            <rFont val="Calibri"/>
            <charset val="134"/>
          </rPr>
          <t>[LDP Cost with Load $]*[Total Quantity]</t>
        </r>
      </text>
    </comment>
    <comment ref="BB1" authorId="0">
      <text>
        <r>
          <rPr>
            <sz val="11"/>
            <rFont val="Calibri"/>
            <charset val="134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<sst xmlns="http://schemas.openxmlformats.org/spreadsheetml/2006/main" count="106" uniqueCount="69">
  <si>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</si>
  <si>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</si>
  <si>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</si>
  <si>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</si>
  <si>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</si>
  <si>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</si>
  <si>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</si>
  <si>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</si>
  <si>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</si>
  <si>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</si>
  <si>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</si>
  <si>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</si>
  <si>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</si>
  <si>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</si>
  <si>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</si>
  <si>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</si>
  <si>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</si>
  <si>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</si>
  <si>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</si>
  <si>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</si>
  <si>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</si>
  <si>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</si>
  <si>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</si>
  <si>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</si>
  <si>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</si>
  <si>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</si>
  <si>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</si>
  <si>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</si>
  <si>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</si>
  <si>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</si>
  <si>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</si>
  <si>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</si>
  <si>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</si>
  <si>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</si>
  <si>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</si>
  <si>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</si>
  <si>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Minimum Dropship Charge</t>
  </si>
  <si>
    <t>Dropship Charge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</si>
  <si>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</si>
  <si>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</si>
  <si>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</si>
  <si>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</si>
  <si>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</si>
  <si>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</si>
  <si>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</si>
  <si>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</si>
  <si>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</si>
  <si>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</si>
  <si>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</si>
  <si>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</si>
  <si>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Final Markup %</t>
  </si>
  <si>
    <t>Total Quantity</t>
  </si>
  <si>
    <t>Total Cost</t>
  </si>
  <si>
    <t>Total Sales</t>
  </si>
  <si>
    <t>Intelligent Design</t>
  </si>
  <si>
    <t>Shower Curtain</t>
  </si>
  <si>
    <t>Savanna</t>
  </si>
  <si>
    <t>Savanna Shower Curtain Set</t>
  </si>
  <si>
    <r>
      <rPr>
        <sz val="10"/>
        <rFont val="Arial"/>
        <charset val="134"/>
      </rPr>
      <t>Material/Quality: 100% Polyester,110gsm poly slub, print with 12pcs buttonholes,6“ RUFFLE ON BOTTOM</t>
    </r>
    <r>
      <rPr>
        <sz val="10"/>
        <rFont val="宋体"/>
        <charset val="134"/>
      </rPr>
      <t>，</t>
    </r>
    <r>
      <rPr>
        <sz val="10"/>
        <rFont val="Arial"/>
        <charset val="134"/>
      </rPr>
      <t>water repellent</t>
    </r>
    <r>
      <rPr>
        <sz val="10"/>
        <rFont val="宋体"/>
        <charset val="134"/>
      </rPr>
      <t>，</t>
    </r>
    <r>
      <rPr>
        <sz val="10"/>
        <rFont val="Arial"/>
        <charset val="134"/>
      </rPr>
      <t xml:space="preserve"> HOOK: 12 pcs roller ball hooks(Iron + color balls)</t>
    </r>
  </si>
  <si>
    <t xml:space="preserve">100% polyester
</t>
  </si>
  <si>
    <t>72X72"</t>
  </si>
  <si>
    <t>Pink</t>
  </si>
  <si>
    <t>Piece</t>
  </si>
  <si>
    <t>Normal</t>
  </si>
  <si>
    <t>6303.92.2050</t>
  </si>
  <si>
    <t>Marketing</t>
  </si>
  <si>
    <t>Blue</t>
  </si>
  <si>
    <t>Green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</si>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</sst>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"/>
    <numFmt numFmtId="177" formatCode="[$$-409]#,##0.00;\-[$$-409]#,##0.00"/>
    <numFmt numFmtId="178" formatCode="0.000%"/>
    <numFmt numFmtId="179" formatCode="&quot;$&quot;#,##0.00_);[Red]\(&quot;$&quot;#,##0.00\)"/>
    <numFmt numFmtId="180" formatCode="0_ "/>
    <numFmt numFmtId="181" formatCode="[$-409]dd/mmm/yy;@"/>
    <numFmt numFmtId="182" formatCode="0.0_ "/>
  </numFmts>
  <fonts count="46">
    <font>
      <sz val="11"/>
      <name val="Calibri"/>
      <charset val="134"/>
    </font>
    <font>
      <sz val="11"/>
      <name val="Calibri"/>
      <charset val="134"/>
    </font>
    <font>
      <sz val="10"/>
      <name val="Arial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b/>
      <sz val="10"/>
      <color indexed="12"/>
      <name val="Arial"/>
      <charset val="134"/>
    </font>
    <font>
      <b/>
      <sz val="10"/>
      <name val="Arial"/>
      <charset val="134"/>
    </font>
    <font>
      <sz val="11"/>
      <name val="Arial"/>
      <charset val="134"/>
    </font>
    <font>
      <sz val="10"/>
      <name val="Arial"/>
      <charset val="134"/>
    </font>
    <font>
      <sz val="8"/>
      <color rgb="FFFF0000"/>
      <name val="Arial"/>
      <charset val="134"/>
    </font>
    <font>
      <sz val="8"/>
      <name val="Arial"/>
      <charset val="134"/>
    </font>
    <font>
      <sz val="11"/>
      <color rgb="FFFF0000"/>
      <name val="Calibri"/>
      <charset val="134"/>
    </font>
    <font>
      <sz val="12"/>
      <name val="Calibri"/>
      <charset val="134"/>
    </font>
    <font>
      <sz val="10"/>
      <color theme="1"/>
      <name val="Arial"/>
      <charset val="134"/>
    </font>
    <font>
      <sz val="12"/>
      <name val="Arial Unicode MS"/>
      <charset val="134"/>
    </font>
    <font>
      <sz val="10"/>
      <color rgb="FFFF0000"/>
      <name val="Arial"/>
      <charset val="134"/>
    </font>
    <font>
      <sz val="10"/>
      <color rgb="FFFFFFFF"/>
      <name val="Arial"/>
      <charset val="134"/>
    </font>
    <font>
      <sz val="11"/>
      <color rgb="FFFF0000"/>
      <name val="Calibri"/>
      <charset val="134"/>
    </font>
    <font>
      <sz val="12"/>
      <name val="Calibri"/>
      <charset val="134"/>
    </font>
    <font>
      <sz val="10"/>
      <color rgb="FF000000"/>
      <name val="Arial"/>
      <charset val="134"/>
    </font>
    <font>
      <sz val="12"/>
      <name val="Arial Unicode MS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 applyFill="0" applyBorder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4" borderId="7" applyNumberFormat="0" applyAlignment="0" applyProtection="0">
      <alignment vertical="center"/>
    </xf>
    <xf numFmtId="0" fontId="31" fillId="15" borderId="8" applyNumberFormat="0" applyAlignment="0" applyProtection="0">
      <alignment vertical="center"/>
    </xf>
    <xf numFmtId="0" fontId="32" fillId="15" borderId="7" applyNumberFormat="0" applyAlignment="0" applyProtection="0">
      <alignment vertical="center"/>
    </xf>
    <xf numFmtId="0" fontId="33" fillId="16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2" fillId="0" borderId="0"/>
    <xf numFmtId="0" fontId="41" fillId="0" borderId="0"/>
    <xf numFmtId="0" fontId="41" fillId="0" borderId="0"/>
    <xf numFmtId="9" fontId="41" fillId="0" borderId="0" applyFont="0" applyFill="0" applyBorder="0" applyAlignment="0" applyProtection="0"/>
    <xf numFmtId="0" fontId="41" fillId="0" borderId="0"/>
    <xf numFmtId="0" fontId="42" fillId="0" borderId="0" applyProtection="0"/>
    <xf numFmtId="0" fontId="0" fillId="0" borderId="0"/>
    <xf numFmtId="0" fontId="41" fillId="0" borderId="0"/>
    <xf numFmtId="9" fontId="0" fillId="0" borderId="0" applyFont="0" applyFill="0" applyBorder="0" applyAlignment="0" applyProtection="0"/>
    <xf numFmtId="0" fontId="0" fillId="0" borderId="0"/>
    <xf numFmtId="0" fontId="2" fillId="0" borderId="0"/>
    <xf numFmtId="0" fontId="2" fillId="0" borderId="0"/>
    <xf numFmtId="0" fontId="0" fillId="0" borderId="0"/>
    <xf numFmtId="0" fontId="8" fillId="0" borderId="0"/>
    <xf numFmtId="0" fontId="8" fillId="0" borderId="0"/>
    <xf numFmtId="0" fontId="1" fillId="0" borderId="0"/>
    <xf numFmtId="0" fontId="43" fillId="0" borderId="0"/>
    <xf numFmtId="0" fontId="1" fillId="0" borderId="0"/>
    <xf numFmtId="0" fontId="44" fillId="0" borderId="0">
      <alignment vertical="center"/>
    </xf>
    <xf numFmtId="0" fontId="8" fillId="0" borderId="0"/>
    <xf numFmtId="0" fontId="8" fillId="0" borderId="0"/>
  </cellStyleXfs>
  <cellXfs count="82">
    <xf numFmtId="0" fontId="0" fillId="0" borderId="0" xfId="0" applyNumberFormat="1" applyFont="1"/>
    <xf numFmtId="0" fontId="1" fillId="0" borderId="0" xfId="64" applyAlignment="1">
      <alignment wrapText="1"/>
    </xf>
    <xf numFmtId="0" fontId="1" fillId="0" borderId="0" xfId="64" applyAlignment="1">
      <alignment vertical="center"/>
    </xf>
    <xf numFmtId="0" fontId="0" fillId="0" borderId="0" xfId="55" applyAlignment="1">
      <alignment wrapText="1"/>
    </xf>
    <xf numFmtId="0" fontId="2" fillId="0" borderId="1" xfId="0" applyNumberFormat="1" applyFont="1" applyBorder="1"/>
    <xf numFmtId="0" fontId="3" fillId="0" borderId="1" xfId="64" applyFont="1" applyBorder="1" applyAlignment="1">
      <alignment horizontal="center" wrapText="1"/>
    </xf>
    <xf numFmtId="0" fontId="3" fillId="2" borderId="1" xfId="64" applyFont="1" applyFill="1" applyBorder="1" applyAlignment="1">
      <alignment horizontal="center" wrapText="1"/>
    </xf>
    <xf numFmtId="0" fontId="4" fillId="2" borderId="1" xfId="64" applyFont="1" applyFill="1" applyBorder="1" applyAlignment="1">
      <alignment horizontal="center" wrapText="1"/>
    </xf>
    <xf numFmtId="0" fontId="4" fillId="3" borderId="1" xfId="64" applyFont="1" applyFill="1" applyBorder="1" applyAlignment="1">
      <alignment horizontal="center" wrapText="1"/>
    </xf>
    <xf numFmtId="0" fontId="3" fillId="3" borderId="1" xfId="64" applyFont="1" applyFill="1" applyBorder="1" applyAlignment="1">
      <alignment horizontal="center" wrapText="1"/>
    </xf>
    <xf numFmtId="0" fontId="3" fillId="3" borderId="1" xfId="66" applyFont="1" applyFill="1" applyBorder="1" applyAlignment="1">
      <alignment horizontal="center" wrapText="1"/>
    </xf>
    <xf numFmtId="176" fontId="3" fillId="4" borderId="2" xfId="64" applyNumberFormat="1" applyFont="1" applyFill="1" applyBorder="1" applyAlignment="1">
      <alignment horizontal="center" wrapText="1"/>
    </xf>
    <xf numFmtId="0" fontId="4" fillId="0" borderId="1" xfId="64" applyFont="1" applyBorder="1" applyAlignment="1">
      <alignment horizontal="center" wrapText="1"/>
    </xf>
    <xf numFmtId="2" fontId="3" fillId="0" borderId="1" xfId="64" applyNumberFormat="1" applyFont="1" applyBorder="1" applyAlignment="1">
      <alignment horizontal="center" wrapText="1"/>
    </xf>
    <xf numFmtId="1" fontId="3" fillId="0" borderId="1" xfId="64" applyNumberFormat="1" applyFont="1" applyBorder="1" applyAlignment="1">
      <alignment horizontal="center" wrapText="1"/>
    </xf>
    <xf numFmtId="2" fontId="5" fillId="0" borderId="1" xfId="69" applyNumberFormat="1" applyFont="1" applyBorder="1" applyAlignment="1">
      <alignment wrapText="1"/>
    </xf>
    <xf numFmtId="2" fontId="6" fillId="0" borderId="1" xfId="69" applyNumberFormat="1" applyFont="1" applyBorder="1" applyAlignment="1">
      <alignment wrapText="1"/>
    </xf>
    <xf numFmtId="1" fontId="5" fillId="0" borderId="1" xfId="69" applyNumberFormat="1" applyFont="1" applyBorder="1" applyAlignment="1">
      <alignment wrapText="1"/>
    </xf>
    <xf numFmtId="176" fontId="5" fillId="0" borderId="1" xfId="69" applyNumberFormat="1" applyFont="1" applyBorder="1" applyAlignment="1">
      <alignment wrapText="1"/>
    </xf>
    <xf numFmtId="10" fontId="3" fillId="0" borderId="1" xfId="64" applyNumberFormat="1" applyFont="1" applyBorder="1" applyAlignment="1">
      <alignment horizontal="center" wrapText="1"/>
    </xf>
    <xf numFmtId="176" fontId="5" fillId="3" borderId="1" xfId="69" applyNumberFormat="1" applyFont="1" applyFill="1" applyBorder="1" applyAlignment="1">
      <alignment wrapText="1"/>
    </xf>
    <xf numFmtId="176" fontId="6" fillId="0" borderId="1" xfId="69" applyNumberFormat="1" applyFont="1" applyBorder="1" applyAlignment="1">
      <alignment wrapText="1"/>
    </xf>
    <xf numFmtId="176" fontId="5" fillId="5" borderId="1" xfId="69" applyNumberFormat="1" applyFont="1" applyFill="1" applyBorder="1" applyAlignment="1">
      <alignment wrapText="1"/>
    </xf>
    <xf numFmtId="10" fontId="5" fillId="5" borderId="1" xfId="69" applyNumberFormat="1" applyFont="1" applyFill="1" applyBorder="1" applyAlignment="1">
      <alignment wrapText="1"/>
    </xf>
    <xf numFmtId="176" fontId="6" fillId="6" borderId="1" xfId="69" applyNumberFormat="1" applyFont="1" applyFill="1" applyBorder="1" applyAlignment="1">
      <alignment wrapText="1"/>
    </xf>
    <xf numFmtId="176" fontId="3" fillId="5" borderId="1" xfId="64" applyNumberFormat="1" applyFont="1" applyFill="1" applyBorder="1" applyAlignment="1">
      <alignment horizontal="center" wrapText="1"/>
    </xf>
    <xf numFmtId="0" fontId="1" fillId="0" borderId="1" xfId="64" applyBorder="1" applyAlignment="1">
      <alignment horizontal="center" vertical="center"/>
    </xf>
    <xf numFmtId="0" fontId="1" fillId="0" borderId="1" xfId="64" applyBorder="1" applyAlignment="1">
      <alignment vertical="center"/>
    </xf>
    <xf numFmtId="0" fontId="7" fillId="0" borderId="1" xfId="68" applyFont="1" applyBorder="1" applyAlignment="1" applyProtection="1">
      <alignment horizontal="left" vertical="center"/>
      <protection locked="0"/>
    </xf>
    <xf numFmtId="177" fontId="1" fillId="0" borderId="1" xfId="64" applyNumberFormat="1" applyBorder="1" applyAlignment="1">
      <alignment vertical="center"/>
    </xf>
    <xf numFmtId="0" fontId="8" fillId="0" borderId="1" xfId="59" applyFont="1" applyFill="1" applyBorder="1" applyAlignment="1">
      <alignment horizontal="left" vertical="center" wrapText="1"/>
    </xf>
    <xf numFmtId="49" fontId="8" fillId="0" borderId="1" xfId="62" applyNumberFormat="1" applyBorder="1" applyAlignment="1">
      <alignment horizontal="center" vertical="center" wrapText="1"/>
    </xf>
    <xf numFmtId="0" fontId="1" fillId="3" borderId="1" xfId="64" applyFill="1" applyBorder="1" applyAlignment="1">
      <alignment vertical="center"/>
    </xf>
    <xf numFmtId="176" fontId="9" fillId="0" borderId="1" xfId="62" applyNumberFormat="1" applyFont="1" applyBorder="1" applyAlignment="1">
      <alignment horizontal="center" vertical="center" wrapText="1"/>
    </xf>
    <xf numFmtId="1" fontId="9" fillId="7" borderId="1" xfId="62" applyNumberFormat="1" applyFont="1" applyFill="1" applyBorder="1" applyAlignment="1">
      <alignment horizontal="center" vertical="center" wrapText="1"/>
    </xf>
    <xf numFmtId="0" fontId="9" fillId="0" borderId="1" xfId="62" applyFont="1" applyBorder="1" applyAlignment="1">
      <alignment horizontal="center" vertical="center" wrapText="1"/>
    </xf>
    <xf numFmtId="1" fontId="1" fillId="0" borderId="1" xfId="64" applyNumberFormat="1" applyBorder="1" applyAlignment="1">
      <alignment vertical="center"/>
    </xf>
    <xf numFmtId="2" fontId="1" fillId="8" borderId="1" xfId="64" applyNumberFormat="1" applyFill="1" applyBorder="1" applyAlignment="1">
      <alignment vertical="center"/>
    </xf>
    <xf numFmtId="2" fontId="1" fillId="0" borderId="1" xfId="64" applyNumberFormat="1" applyBorder="1" applyAlignment="1">
      <alignment vertical="center"/>
    </xf>
    <xf numFmtId="1" fontId="1" fillId="8" borderId="1" xfId="64" applyNumberFormat="1" applyFill="1" applyBorder="1" applyAlignment="1">
      <alignment vertical="center"/>
    </xf>
    <xf numFmtId="3" fontId="1" fillId="0" borderId="1" xfId="64" applyNumberFormat="1" applyBorder="1" applyAlignment="1">
      <alignment vertical="center"/>
    </xf>
    <xf numFmtId="176" fontId="1" fillId="8" borderId="1" xfId="64" applyNumberFormat="1" applyFill="1" applyBorder="1" applyAlignment="1">
      <alignment vertical="center"/>
    </xf>
    <xf numFmtId="0" fontId="10" fillId="7" borderId="1" xfId="63" applyFont="1" applyFill="1" applyBorder="1" applyAlignment="1">
      <alignment horizontal="center" vertical="center"/>
    </xf>
    <xf numFmtId="178" fontId="10" fillId="3" borderId="3" xfId="67" applyNumberFormat="1" applyFont="1" applyFill="1" applyBorder="1" applyAlignment="1">
      <alignment horizontal="center" vertical="center"/>
    </xf>
    <xf numFmtId="10" fontId="1" fillId="0" borderId="1" xfId="64" applyNumberFormat="1" applyBorder="1" applyAlignment="1">
      <alignment vertical="center"/>
    </xf>
    <xf numFmtId="176" fontId="11" fillId="0" borderId="1" xfId="64" applyNumberFormat="1" applyFont="1" applyBorder="1" applyAlignment="1">
      <alignment vertical="center"/>
    </xf>
    <xf numFmtId="176" fontId="1" fillId="8" borderId="1" xfId="66" applyNumberFormat="1" applyFill="1" applyBorder="1" applyAlignment="1">
      <alignment vertical="center" wrapText="1"/>
    </xf>
    <xf numFmtId="10" fontId="12" fillId="8" borderId="1" xfId="57" applyNumberFormat="1" applyFont="1" applyFill="1" applyBorder="1" applyAlignment="1">
      <alignment vertical="center"/>
    </xf>
    <xf numFmtId="176" fontId="8" fillId="9" borderId="1" xfId="54" applyNumberFormat="1" applyFont="1" applyFill="1" applyBorder="1" applyAlignment="1">
      <alignment horizontal="center" vertical="center"/>
    </xf>
    <xf numFmtId="176" fontId="1" fillId="8" borderId="1" xfId="64" applyNumberFormat="1" applyFill="1" applyBorder="1" applyAlignment="1">
      <alignment vertical="center" wrapText="1"/>
    </xf>
    <xf numFmtId="179" fontId="13" fillId="10" borderId="1" xfId="54" applyNumberFormat="1" applyFont="1" applyFill="1" applyBorder="1" applyAlignment="1" applyProtection="1">
      <alignment horizontal="center" vertical="center"/>
      <protection locked="0"/>
    </xf>
    <xf numFmtId="180" fontId="14" fillId="10" borderId="1" xfId="65" applyNumberFormat="1" applyFont="1" applyFill="1" applyBorder="1" applyAlignment="1">
      <alignment horizontal="center" vertical="center" wrapText="1"/>
    </xf>
    <xf numFmtId="0" fontId="10" fillId="0" borderId="1" xfId="68" applyFont="1" applyBorder="1" applyAlignment="1">
      <alignment horizontal="center" vertical="center" wrapText="1"/>
    </xf>
    <xf numFmtId="0" fontId="0" fillId="0" borderId="1" xfId="55" applyBorder="1" applyAlignment="1">
      <alignment horizontal="center" vertical="center"/>
    </xf>
    <xf numFmtId="0" fontId="0" fillId="0" borderId="1" xfId="55" applyBorder="1" applyAlignment="1">
      <alignment wrapText="1"/>
    </xf>
    <xf numFmtId="0" fontId="0" fillId="0" borderId="1" xfId="55" applyBorder="1" applyAlignment="1">
      <alignment vertical="center"/>
    </xf>
    <xf numFmtId="177" fontId="0" fillId="0" borderId="1" xfId="55" applyNumberFormat="1" applyBorder="1" applyAlignment="1">
      <alignment vertical="center"/>
    </xf>
    <xf numFmtId="0" fontId="2" fillId="0" borderId="1" xfId="59" applyBorder="1" applyAlignment="1">
      <alignment horizontal="left" vertical="center" wrapText="1"/>
    </xf>
    <xf numFmtId="181" fontId="0" fillId="0" borderId="1" xfId="55" applyNumberFormat="1" applyBorder="1" applyAlignment="1">
      <alignment vertical="center"/>
    </xf>
    <xf numFmtId="0" fontId="0" fillId="0" borderId="1" xfId="61" applyBorder="1" applyAlignment="1">
      <alignment vertical="center"/>
    </xf>
    <xf numFmtId="0" fontId="0" fillId="3" borderId="1" xfId="55" applyFill="1" applyBorder="1" applyAlignment="1">
      <alignment vertical="center"/>
    </xf>
    <xf numFmtId="176" fontId="15" fillId="0" borderId="1" xfId="49" applyNumberFormat="1" applyFont="1" applyBorder="1" applyAlignment="1">
      <alignment horizontal="center" vertical="center" wrapText="1"/>
    </xf>
    <xf numFmtId="182" fontId="2" fillId="11" borderId="1" xfId="51" applyNumberFormat="1" applyFont="1" applyFill="1" applyBorder="1" applyAlignment="1">
      <alignment horizontal="center" vertical="center"/>
    </xf>
    <xf numFmtId="1" fontId="16" fillId="12" borderId="1" xfId="51" applyNumberFormat="1" applyFont="1" applyFill="1" applyBorder="1" applyAlignment="1">
      <alignment horizontal="center" vertical="center"/>
    </xf>
    <xf numFmtId="1" fontId="2" fillId="11" borderId="1" xfId="51" applyNumberFormat="1" applyFont="1" applyFill="1" applyBorder="1" applyAlignment="1">
      <alignment horizontal="center" vertical="center"/>
    </xf>
    <xf numFmtId="2" fontId="0" fillId="13" borderId="1" xfId="55" applyNumberFormat="1" applyFill="1" applyBorder="1" applyAlignment="1">
      <alignment vertical="center"/>
    </xf>
    <xf numFmtId="2" fontId="0" fillId="0" borderId="1" xfId="55" applyNumberFormat="1" applyBorder="1" applyAlignment="1">
      <alignment vertical="center"/>
    </xf>
    <xf numFmtId="1" fontId="0" fillId="13" borderId="1" xfId="55" applyNumberFormat="1" applyFill="1" applyBorder="1" applyAlignment="1">
      <alignment vertical="center"/>
    </xf>
    <xf numFmtId="3" fontId="0" fillId="0" borderId="1" xfId="55" applyNumberFormat="1" applyBorder="1" applyAlignment="1">
      <alignment vertical="center"/>
    </xf>
    <xf numFmtId="176" fontId="0" fillId="13" borderId="1" xfId="55" applyNumberFormat="1" applyFill="1" applyBorder="1" applyAlignment="1">
      <alignment vertical="center"/>
    </xf>
    <xf numFmtId="0" fontId="2" fillId="0" borderId="1" xfId="50" applyFont="1" applyBorder="1" applyAlignment="1">
      <alignment vertical="center" wrapText="1"/>
    </xf>
    <xf numFmtId="178" fontId="2" fillId="11" borderId="1" xfId="52" applyNumberFormat="1" applyFont="1" applyFill="1" applyBorder="1" applyAlignment="1">
      <alignment horizontal="center" vertical="center" wrapText="1"/>
    </xf>
    <xf numFmtId="10" fontId="0" fillId="0" borderId="1" xfId="55" applyNumberFormat="1" applyBorder="1" applyAlignment="1">
      <alignment vertical="center"/>
    </xf>
    <xf numFmtId="176" fontId="17" fillId="0" borderId="1" xfId="55" applyNumberFormat="1" applyFont="1" applyBorder="1" applyAlignment="1">
      <alignment vertical="center"/>
    </xf>
    <xf numFmtId="176" fontId="0" fillId="13" borderId="1" xfId="58" applyNumberFormat="1" applyFill="1" applyBorder="1" applyAlignment="1">
      <alignment vertical="center" wrapText="1"/>
    </xf>
    <xf numFmtId="10" fontId="18" fillId="13" borderId="1" xfId="57" applyNumberFormat="1" applyFont="1" applyFill="1" applyBorder="1" applyAlignment="1">
      <alignment vertical="center"/>
    </xf>
    <xf numFmtId="176" fontId="0" fillId="0" borderId="1" xfId="55" applyNumberFormat="1" applyBorder="1" applyAlignment="1">
      <alignment vertical="center"/>
    </xf>
    <xf numFmtId="176" fontId="0" fillId="13" borderId="1" xfId="55" applyNumberFormat="1" applyFill="1" applyBorder="1" applyAlignment="1">
      <alignment vertical="center" wrapText="1"/>
    </xf>
    <xf numFmtId="179" fontId="19" fillId="3" borderId="1" xfId="54" applyNumberFormat="1" applyFont="1" applyFill="1" applyBorder="1" applyAlignment="1" applyProtection="1">
      <alignment horizontal="center" vertical="center"/>
      <protection locked="0"/>
    </xf>
    <xf numFmtId="1" fontId="0" fillId="0" borderId="1" xfId="55" applyNumberFormat="1" applyBorder="1" applyAlignment="1">
      <alignment vertical="center"/>
    </xf>
    <xf numFmtId="180" fontId="20" fillId="12" borderId="1" xfId="56" applyNumberFormat="1" applyFont="1" applyFill="1" applyBorder="1" applyAlignment="1">
      <alignment horizontal="center" vertical="center" wrapText="1"/>
    </xf>
    <xf numFmtId="182" fontId="2" fillId="11" borderId="1" xfId="53" applyNumberFormat="1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_Stein Mart non-electric products 90206" xfId="50"/>
    <cellStyle name="Normal 2 42 3" xfId="51"/>
    <cellStyle name="Percent 39" xfId="52"/>
    <cellStyle name="Normal 2 42" xfId="53"/>
    <cellStyle name="Normal 2 2" xfId="54"/>
    <cellStyle name="常规 2 12" xfId="55"/>
    <cellStyle name="常规_quotation-Mercury  3.22.2011 (for BBB) 3 2" xfId="56"/>
    <cellStyle name="Percent 2 12" xfId="57"/>
    <cellStyle name="Normal 2 3 2 2 2 2 3" xfId="58"/>
    <cellStyle name="Normal_West End Quote Sheet for Fred Meyer20090804-Hellen 2" xfId="59"/>
    <cellStyle name="Normal 2 18 2" xfId="60"/>
    <cellStyle name="常规 2 12 2" xfId="61"/>
    <cellStyle name="样式 1 2" xfId="62"/>
    <cellStyle name="Style 1 2" xfId="63"/>
    <cellStyle name="常规 2 12 2 2" xfId="64"/>
    <cellStyle name="常规_quotation-Mercury  3.22.2011 (for BBB) 3" xfId="65"/>
    <cellStyle name="Normal 2 3 2 2 2 2 3 2" xfId="66"/>
    <cellStyle name="常规 5 2" xfId="67"/>
    <cellStyle name="样式 1 2 5" xfId="68"/>
    <cellStyle name="Normal 2 18 2 4" xfId="6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7"/>
  <sheetViews>
    <sheetView tabSelected="1" zoomScale="70" zoomScaleNormal="70" topLeftCell="O1" workbookViewId="0">
      <selection activeCell="A1" sqref="$A1:$XFD5"/>
    </sheetView>
  </sheetViews>
  <sheetFormatPr defaultColWidth="9" defaultRowHeight="12.5"/>
  <cols>
    <col min="1" max="54" width="20" style="4" customWidth="1"/>
    <col min="55" max="16383" width="9.13636363636364" style="4" customWidth="1"/>
    <col min="16384" max="16384" width="9" style="4"/>
  </cols>
  <sheetData>
    <row r="1" s="1" customFormat="1" ht="68.15" customHeight="1" spans="1:55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6" t="s">
        <v>6</v>
      </c>
      <c r="H1" s="9" t="s">
        <v>7</v>
      </c>
      <c r="I1" s="10" t="s">
        <v>8</v>
      </c>
      <c r="J1" s="9" t="s">
        <v>9</v>
      </c>
      <c r="K1" s="10" t="s">
        <v>10</v>
      </c>
      <c r="L1" s="9" t="s">
        <v>11</v>
      </c>
      <c r="M1" s="9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4" t="s">
        <v>22</v>
      </c>
      <c r="X1" s="15" t="s">
        <v>23</v>
      </c>
      <c r="Y1" s="16" t="s">
        <v>24</v>
      </c>
      <c r="Z1" s="17" t="s">
        <v>25</v>
      </c>
      <c r="AA1" s="5" t="s">
        <v>26</v>
      </c>
      <c r="AB1" s="18" t="s">
        <v>27</v>
      </c>
      <c r="AC1" s="5" t="s">
        <v>28</v>
      </c>
      <c r="AD1" s="19" t="s">
        <v>29</v>
      </c>
      <c r="AE1" s="20" t="s">
        <v>30</v>
      </c>
      <c r="AF1" s="18" t="s">
        <v>31</v>
      </c>
      <c r="AG1" s="19" t="s">
        <v>32</v>
      </c>
      <c r="AH1" s="18" t="s">
        <v>33</v>
      </c>
      <c r="AI1" s="19" t="s">
        <v>34</v>
      </c>
      <c r="AJ1" s="18" t="s">
        <v>35</v>
      </c>
      <c r="AK1" s="21" t="s">
        <v>36</v>
      </c>
      <c r="AL1" s="18" t="s">
        <v>37</v>
      </c>
      <c r="AM1" s="19" t="s">
        <v>38</v>
      </c>
      <c r="AN1" s="18" t="s">
        <v>39</v>
      </c>
      <c r="AO1" s="21" t="s">
        <v>40</v>
      </c>
      <c r="AP1" s="19" t="s">
        <v>41</v>
      </c>
      <c r="AQ1" s="18" t="s">
        <v>42</v>
      </c>
      <c r="AR1" s="18" t="s">
        <v>43</v>
      </c>
      <c r="AS1" s="22" t="s">
        <v>44</v>
      </c>
      <c r="AT1" s="23" t="s">
        <v>45</v>
      </c>
      <c r="AU1" s="24" t="s">
        <v>46</v>
      </c>
      <c r="AV1" s="23" t="s">
        <v>47</v>
      </c>
      <c r="AW1" s="25" t="s">
        <v>48</v>
      </c>
      <c r="AX1" s="23" t="s">
        <v>49</v>
      </c>
      <c r="AY1" s="23" t="s">
        <v>50</v>
      </c>
      <c r="AZ1" s="5" t="s">
        <v>51</v>
      </c>
      <c r="BA1" s="18" t="s">
        <v>52</v>
      </c>
      <c r="BB1" s="18" t="s">
        <v>53</v>
      </c>
    </row>
    <row r="2" s="2" customFormat="1" ht="30" customHeight="1" spans="1:55">
      <c r="A2" s="26">
        <v>1</v>
      </c>
      <c r="B2" s="27"/>
      <c r="C2" s="27"/>
      <c r="D2" s="28" t="s">
        <v>54</v>
      </c>
      <c r="E2" s="27"/>
      <c r="F2" s="27" t="s">
        <v>55</v>
      </c>
      <c r="G2" s="29" t="s">
        <v>56</v>
      </c>
      <c r="H2" s="29" t="s">
        <v>57</v>
      </c>
      <c r="I2" s="29" t="s">
        <v>57</v>
      </c>
      <c r="J2" s="30" t="s">
        <v>58</v>
      </c>
      <c r="K2" s="30" t="s">
        <v>59</v>
      </c>
      <c r="L2" s="31" t="s">
        <v>60</v>
      </c>
      <c r="M2" s="27" t="s">
        <v>61</v>
      </c>
      <c r="N2" s="32"/>
      <c r="O2" s="32"/>
      <c r="P2" s="27" t="s">
        <v>62</v>
      </c>
      <c r="Q2" s="33">
        <v>3.1</v>
      </c>
      <c r="R2" s="27" t="s">
        <v>63</v>
      </c>
      <c r="S2" s="34">
        <v>48</v>
      </c>
      <c r="T2" s="34">
        <v>29</v>
      </c>
      <c r="U2" s="34">
        <v>20</v>
      </c>
      <c r="V2" s="35"/>
      <c r="W2" s="36">
        <v>12</v>
      </c>
      <c r="X2" s="37">
        <f>IF(S2="","",S2*T2*U2/1000000)</f>
        <v>0.02784</v>
      </c>
      <c r="Y2" s="38">
        <v>56</v>
      </c>
      <c r="Z2" s="39">
        <f>IF(W2="","",Y2/X2*W2)</f>
        <v>24137.9310344828</v>
      </c>
      <c r="AA2" s="40">
        <v>3200</v>
      </c>
      <c r="AB2" s="41">
        <f>IF(ISERROR(AA2/Z2),"",AA2/Z2)</f>
        <v>0.132571428571429</v>
      </c>
      <c r="AC2" s="42" t="s">
        <v>64</v>
      </c>
      <c r="AD2" s="43">
        <v>0.388</v>
      </c>
      <c r="AE2" s="41">
        <f>IF(ISERROR(Q2*AD2),"",Q2*AD2)</f>
        <v>1.2028</v>
      </c>
      <c r="AF2" s="41">
        <f>IF(ISERROR(Q2+AB2+AE2),"",Q2+AB2+AE2)</f>
        <v>4.43537142857143</v>
      </c>
      <c r="AG2" s="44">
        <v>0.05</v>
      </c>
      <c r="AH2" s="41">
        <f>IF(ISERROR(AU2*AG2),"",AU2*AG2)</f>
        <v>0.624</v>
      </c>
      <c r="AI2" s="44">
        <v>0.1</v>
      </c>
      <c r="AJ2" s="41">
        <f>IF(ISERROR(AU2*AI2),"",AU2*AI2)</f>
        <v>1.248</v>
      </c>
      <c r="AK2" s="45">
        <v>2.5</v>
      </c>
      <c r="AL2" s="46">
        <f>IF((AV2-AU2)&lt;AK2,AK2-(AV2-AU2),0)</f>
        <v>1.876</v>
      </c>
      <c r="AM2" s="44">
        <v>0.1</v>
      </c>
      <c r="AN2" s="41">
        <f>IF(ISERROR(AU2*AM2),"",AU2*AM2)</f>
        <v>1.248</v>
      </c>
      <c r="AO2" s="45" t="s">
        <v>65</v>
      </c>
      <c r="AP2" s="44">
        <v>0.1</v>
      </c>
      <c r="AQ2" s="41">
        <f>IF(ISERROR(AU2*AP2),"",AU2*AP2)</f>
        <v>1.248</v>
      </c>
      <c r="AR2" s="41">
        <f>IF(ISERROR(AH2+AJ2+AL2+AN2+AQ2),"",AH2+AJ2+AL2+AN2+AQ2)</f>
        <v>6.244</v>
      </c>
      <c r="AS2" s="41">
        <f>IF(ISERROR(AF2+AR2),"",AF2+AR2)</f>
        <v>10.6793714285714</v>
      </c>
      <c r="AT2" s="47">
        <f>IF(ISERROR((AU2-AS2)/AU2),"",(AU2-AS2)/AU2)</f>
        <v>0.144281135531136</v>
      </c>
      <c r="AU2" s="48">
        <v>12.48</v>
      </c>
      <c r="AV2" s="49">
        <f>IF(ISERROR(AU2*1.05),"",AU2*1.05)</f>
        <v>13.104</v>
      </c>
      <c r="AW2" s="50">
        <v>27.99</v>
      </c>
      <c r="AX2" s="47">
        <f>IF(ISERROR((AW2-AU2)/AW2),"",(AW2-AU2)/AW2)</f>
        <v>0.554126473740622</v>
      </c>
      <c r="AY2" s="47">
        <f>IF(ISERROR((AW2-AV2*1.07)/AW2),"",(AW2-AV2*1.07)/AW2)</f>
        <v>0.499061093247588</v>
      </c>
      <c r="AZ2" s="36"/>
      <c r="BA2" s="41">
        <f>IF(ISERROR(AS2*AZ2),"",AS2*AZ2)</f>
        <v>0</v>
      </c>
      <c r="BB2" s="41">
        <f>IF(ISERROR(AU2*AZ2),"",AU2*AZ2)</f>
        <v>0</v>
      </c>
      <c r="BC2" s="51"/>
    </row>
    <row r="3" s="2" customFormat="1" ht="30" customHeight="1" spans="1:55">
      <c r="A3" s="26">
        <v>2</v>
      </c>
      <c r="B3" s="27"/>
      <c r="C3" s="27"/>
      <c r="D3" s="28" t="s">
        <v>54</v>
      </c>
      <c r="E3" s="27"/>
      <c r="F3" s="27" t="s">
        <v>55</v>
      </c>
      <c r="G3" s="29" t="s">
        <v>56</v>
      </c>
      <c r="H3" s="29" t="s">
        <v>57</v>
      </c>
      <c r="I3" s="29" t="s">
        <v>57</v>
      </c>
      <c r="J3" s="30" t="s">
        <v>58</v>
      </c>
      <c r="K3" s="30" t="s">
        <v>59</v>
      </c>
      <c r="L3" s="31" t="s">
        <v>60</v>
      </c>
      <c r="M3" s="27" t="s">
        <v>66</v>
      </c>
      <c r="N3" s="32"/>
      <c r="O3" s="32"/>
      <c r="P3" s="27" t="s">
        <v>62</v>
      </c>
      <c r="Q3" s="33">
        <v>3.1</v>
      </c>
      <c r="R3" s="27" t="s">
        <v>63</v>
      </c>
      <c r="S3" s="34">
        <v>48</v>
      </c>
      <c r="T3" s="34">
        <v>29</v>
      </c>
      <c r="U3" s="34">
        <v>20</v>
      </c>
      <c r="V3" s="52"/>
      <c r="W3" s="36">
        <v>12</v>
      </c>
      <c r="X3" s="37">
        <f>IF(S3="","",S3*T3*U3/1000000)</f>
        <v>0.02784</v>
      </c>
      <c r="Y3" s="38">
        <v>56</v>
      </c>
      <c r="Z3" s="39">
        <f>IF(W3="","",Y3/X3*W3)</f>
        <v>24137.9310344828</v>
      </c>
      <c r="AA3" s="40">
        <v>3200</v>
      </c>
      <c r="AB3" s="41">
        <f>IF(ISERROR(AA3/Z3),"",AA3/Z3)</f>
        <v>0.132571428571429</v>
      </c>
      <c r="AC3" s="42" t="s">
        <v>64</v>
      </c>
      <c r="AD3" s="43">
        <v>0.388</v>
      </c>
      <c r="AE3" s="41">
        <f>IF(ISERROR(Q3*AD3),"",Q3*AD3)</f>
        <v>1.2028</v>
      </c>
      <c r="AF3" s="41">
        <f>IF(ISERROR(Q3+AB3+AE3),"",Q3+AB3+AE3)</f>
        <v>4.43537142857143</v>
      </c>
      <c r="AG3" s="44">
        <v>0.05</v>
      </c>
      <c r="AH3" s="41">
        <f>IF(ISERROR(AU3*AG3),"",AU3*AG3)</f>
        <v>0.624</v>
      </c>
      <c r="AI3" s="44">
        <v>0.1</v>
      </c>
      <c r="AJ3" s="41">
        <f>IF(ISERROR(AU3*AI3),"",AU3*AI3)</f>
        <v>1.248</v>
      </c>
      <c r="AK3" s="45">
        <v>2.5</v>
      </c>
      <c r="AL3" s="46">
        <f>IF((AV3-AU3)&lt;AK3,AK3-(AV3-AU3),0)</f>
        <v>1.876</v>
      </c>
      <c r="AM3" s="44">
        <v>0.1</v>
      </c>
      <c r="AN3" s="41">
        <f>IF(ISERROR(AU3*AM3),"",AU3*AM3)</f>
        <v>1.248</v>
      </c>
      <c r="AO3" s="45" t="s">
        <v>65</v>
      </c>
      <c r="AP3" s="44">
        <v>0.1</v>
      </c>
      <c r="AQ3" s="41">
        <f>IF(ISERROR(AU3*AP3),"",AU3*AP3)</f>
        <v>1.248</v>
      </c>
      <c r="AR3" s="41">
        <f>IF(ISERROR(AH3+AJ3+AL3+AN3+AQ3),"",AH3+AJ3+AL3+AN3+AQ3)</f>
        <v>6.244</v>
      </c>
      <c r="AS3" s="41">
        <f>IF(ISERROR(AF3+AR3),"",AF3+AR3)</f>
        <v>10.6793714285714</v>
      </c>
      <c r="AT3" s="47">
        <f>IF(ISERROR((AU3-AS3)/AU3),"",(AU3-AS3)/AU3)</f>
        <v>0.144281135531136</v>
      </c>
      <c r="AU3" s="48">
        <v>12.48</v>
      </c>
      <c r="AV3" s="49">
        <f>IF(ISERROR(AU3*1.05),"",AU3*1.05)</f>
        <v>13.104</v>
      </c>
      <c r="AW3" s="50">
        <v>27.99</v>
      </c>
      <c r="AX3" s="47">
        <f>IF(ISERROR((AW3-AU3)/AW3),"",(AW3-AU3)/AW3)</f>
        <v>0.554126473740622</v>
      </c>
      <c r="AY3" s="47">
        <f>IF(ISERROR((AW3-AV3*1.07)/AW3),"",(AW3-AV3*1.07)/AW3)</f>
        <v>0.499061093247588</v>
      </c>
      <c r="AZ3" s="36"/>
      <c r="BA3" s="41">
        <f>IF(ISERROR(AS3*AZ3),"",AS3*AZ3)</f>
        <v>0</v>
      </c>
      <c r="BB3" s="41">
        <f>IF(ISERROR(AU3*AZ3),"",AU3*AZ3)</f>
        <v>0</v>
      </c>
      <c r="BC3" s="51"/>
    </row>
    <row r="4" s="2" customFormat="1" ht="30" customHeight="1" spans="1:55">
      <c r="A4" s="26">
        <v>3</v>
      </c>
      <c r="B4" s="27"/>
      <c r="C4" s="27"/>
      <c r="D4" s="28" t="s">
        <v>54</v>
      </c>
      <c r="E4" s="27"/>
      <c r="F4" s="27" t="s">
        <v>55</v>
      </c>
      <c r="G4" s="29" t="s">
        <v>56</v>
      </c>
      <c r="H4" s="29" t="s">
        <v>57</v>
      </c>
      <c r="I4" s="29" t="s">
        <v>57</v>
      </c>
      <c r="J4" s="30" t="s">
        <v>58</v>
      </c>
      <c r="K4" s="30" t="s">
        <v>59</v>
      </c>
      <c r="L4" s="31" t="s">
        <v>60</v>
      </c>
      <c r="M4" s="27" t="s">
        <v>67</v>
      </c>
      <c r="N4" s="32"/>
      <c r="O4" s="32"/>
      <c r="P4" s="27" t="s">
        <v>62</v>
      </c>
      <c r="Q4" s="33">
        <v>3.1</v>
      </c>
      <c r="R4" s="27" t="s">
        <v>63</v>
      </c>
      <c r="S4" s="34">
        <v>48</v>
      </c>
      <c r="T4" s="34">
        <v>29</v>
      </c>
      <c r="U4" s="34">
        <v>20</v>
      </c>
      <c r="V4" s="52"/>
      <c r="W4" s="36">
        <v>12</v>
      </c>
      <c r="X4" s="37">
        <f>IF(S4="","",S4*T4*U4/1000000)</f>
        <v>0.02784</v>
      </c>
      <c r="Y4" s="38">
        <v>56</v>
      </c>
      <c r="Z4" s="39">
        <f>IF(W4="","",Y4/X4*W4)</f>
        <v>24137.9310344828</v>
      </c>
      <c r="AA4" s="40">
        <v>3200</v>
      </c>
      <c r="AB4" s="41">
        <f>IF(ISERROR(AA4/Z4),"",AA4/Z4)</f>
        <v>0.132571428571429</v>
      </c>
      <c r="AC4" s="42" t="s">
        <v>64</v>
      </c>
      <c r="AD4" s="43">
        <v>0.388</v>
      </c>
      <c r="AE4" s="41">
        <f>IF(ISERROR(Q4*AD4),"",Q4*AD4)</f>
        <v>1.2028</v>
      </c>
      <c r="AF4" s="41">
        <f>IF(ISERROR(Q4+AB4+AE4),"",Q4+AB4+AE4)</f>
        <v>4.43537142857143</v>
      </c>
      <c r="AG4" s="44">
        <v>0.05</v>
      </c>
      <c r="AH4" s="41">
        <f>IF(ISERROR(AU4*AG4),"",AU4*AG4)</f>
        <v>0.624</v>
      </c>
      <c r="AI4" s="44">
        <v>0.1</v>
      </c>
      <c r="AJ4" s="41">
        <f>IF(ISERROR(AU4*AI4),"",AU4*AI4)</f>
        <v>1.248</v>
      </c>
      <c r="AK4" s="45">
        <v>2.5</v>
      </c>
      <c r="AL4" s="46">
        <f>IF((AV4-AU4)&lt;AK4,AK4-(AV4-AU4),0)</f>
        <v>1.876</v>
      </c>
      <c r="AM4" s="44">
        <v>0.1</v>
      </c>
      <c r="AN4" s="41">
        <f>IF(ISERROR(AU4*AM4),"",AU4*AM4)</f>
        <v>1.248</v>
      </c>
      <c r="AO4" s="45" t="s">
        <v>65</v>
      </c>
      <c r="AP4" s="44">
        <v>0.1</v>
      </c>
      <c r="AQ4" s="41">
        <f>IF(ISERROR(AU4*AP4),"",AU4*AP4)</f>
        <v>1.248</v>
      </c>
      <c r="AR4" s="41">
        <f>IF(ISERROR(AH4+AJ4+AL4+AN4+AQ4),"",AH4+AJ4+AL4+AN4+AQ4)</f>
        <v>6.244</v>
      </c>
      <c r="AS4" s="41">
        <f>IF(ISERROR(AF4+AR4),"",AF4+AR4)</f>
        <v>10.6793714285714</v>
      </c>
      <c r="AT4" s="47">
        <f>IF(ISERROR((AU4-AS4)/AU4),"",(AU4-AS4)/AU4)</f>
        <v>0.144281135531136</v>
      </c>
      <c r="AU4" s="48">
        <v>12.48</v>
      </c>
      <c r="AV4" s="49">
        <f>IF(ISERROR(AU4*1.05),"",AU4*1.05)</f>
        <v>13.104</v>
      </c>
      <c r="AW4" s="50">
        <v>27.99</v>
      </c>
      <c r="AX4" s="47">
        <f>IF(ISERROR((AW4-AU4)/AW4),"",(AW4-AU4)/AW4)</f>
        <v>0.554126473740622</v>
      </c>
      <c r="AY4" s="47">
        <f>IF(ISERROR((AW4-AV4*1.07)/AW4),"",(AW4-AV4*1.07)/AW4)</f>
        <v>0.499061093247588</v>
      </c>
      <c r="AZ4" s="36"/>
      <c r="BA4" s="41">
        <f>IF(ISERROR(AS4*AZ4),"",AS4*AZ4)</f>
        <v>0</v>
      </c>
      <c r="BB4" s="41">
        <f>IF(ISERROR(AU4*AZ4),"",AU4*AZ4)</f>
        <v>0</v>
      </c>
      <c r="BC4" s="51"/>
    </row>
    <row r="5" s="2" customFormat="1" ht="30" customHeight="1" spans="1:55">
      <c r="A5" s="26">
        <v>4</v>
      </c>
      <c r="B5" s="27"/>
      <c r="C5" s="27"/>
      <c r="D5" s="28" t="s">
        <v>54</v>
      </c>
      <c r="E5" s="27"/>
      <c r="F5" s="27" t="s">
        <v>55</v>
      </c>
      <c r="G5" s="29" t="s">
        <v>56</v>
      </c>
      <c r="H5" s="29" t="s">
        <v>57</v>
      </c>
      <c r="I5" s="29" t="s">
        <v>57</v>
      </c>
      <c r="J5" s="30" t="s">
        <v>58</v>
      </c>
      <c r="K5" s="30" t="s">
        <v>59</v>
      </c>
      <c r="L5" s="31" t="s">
        <v>60</v>
      </c>
      <c r="M5" s="27" t="s">
        <v>68</v>
      </c>
      <c r="N5" s="32"/>
      <c r="O5" s="32"/>
      <c r="P5" s="27" t="s">
        <v>62</v>
      </c>
      <c r="Q5" s="33">
        <v>3.1</v>
      </c>
      <c r="R5" s="27" t="s">
        <v>63</v>
      </c>
      <c r="S5" s="34">
        <v>48</v>
      </c>
      <c r="T5" s="34">
        <v>29</v>
      </c>
      <c r="U5" s="34">
        <v>20</v>
      </c>
      <c r="V5" s="52"/>
      <c r="W5" s="36">
        <v>12</v>
      </c>
      <c r="X5" s="37">
        <f>IF(S5="","",S5*T5*U5/1000000)</f>
        <v>0.02784</v>
      </c>
      <c r="Y5" s="38">
        <v>56</v>
      </c>
      <c r="Z5" s="39">
        <f>IF(W5="","",Y5/X5*W5)</f>
        <v>24137.9310344828</v>
      </c>
      <c r="AA5" s="40">
        <v>3200</v>
      </c>
      <c r="AB5" s="41">
        <f>IF(ISERROR(AA5/Z5),"",AA5/Z5)</f>
        <v>0.132571428571429</v>
      </c>
      <c r="AC5" s="42" t="s">
        <v>64</v>
      </c>
      <c r="AD5" s="43">
        <v>0.388</v>
      </c>
      <c r="AE5" s="41">
        <f>IF(ISERROR(Q5*AD5),"",Q5*AD5)</f>
        <v>1.2028</v>
      </c>
      <c r="AF5" s="41">
        <f>IF(ISERROR(Q5+AB5+AE5),"",Q5+AB5+AE5)</f>
        <v>4.43537142857143</v>
      </c>
      <c r="AG5" s="44">
        <v>0.05</v>
      </c>
      <c r="AH5" s="41">
        <f>IF(ISERROR(AU5*AG5),"",AU5*AG5)</f>
        <v>0.624</v>
      </c>
      <c r="AI5" s="44">
        <v>0.1</v>
      </c>
      <c r="AJ5" s="41">
        <f>IF(ISERROR(AU5*AI5),"",AU5*AI5)</f>
        <v>1.248</v>
      </c>
      <c r="AK5" s="45">
        <v>2.5</v>
      </c>
      <c r="AL5" s="46">
        <f>IF((AV5-AU5)&lt;AK5,AK5-(AV5-AU5),0)</f>
        <v>1.876</v>
      </c>
      <c r="AM5" s="44">
        <v>0.1</v>
      </c>
      <c r="AN5" s="41">
        <f>IF(ISERROR(AU5*AM5),"",AU5*AM5)</f>
        <v>1.248</v>
      </c>
      <c r="AO5" s="45" t="s">
        <v>65</v>
      </c>
      <c r="AP5" s="44">
        <v>0.1</v>
      </c>
      <c r="AQ5" s="41">
        <f>IF(ISERROR(AU5*AP5),"",AU5*AP5)</f>
        <v>1.248</v>
      </c>
      <c r="AR5" s="41">
        <f>IF(ISERROR(AH5+AJ5+AL5+AN5+AQ5),"",AH5+AJ5+AL5+AN5+AQ5)</f>
        <v>6.244</v>
      </c>
      <c r="AS5" s="41">
        <f>IF(ISERROR(AF5+AR5),"",AF5+AR5)</f>
        <v>10.6793714285714</v>
      </c>
      <c r="AT5" s="47">
        <f>IF(ISERROR((AU5-AS5)/AU5),"",(AU5-AS5)/AU5)</f>
        <v>0.144281135531136</v>
      </c>
      <c r="AU5" s="48">
        <v>12.48</v>
      </c>
      <c r="AV5" s="49">
        <f>IF(ISERROR(AU5*1.05),"",AU5*1.05)</f>
        <v>13.104</v>
      </c>
      <c r="AW5" s="50">
        <v>27.99</v>
      </c>
      <c r="AX5" s="47">
        <f>IF(ISERROR((AW5-AU5)/AW5),"",(AW5-AU5)/AW5)</f>
        <v>0.554126473740622</v>
      </c>
      <c r="AY5" s="47">
        <f>IF(ISERROR((AW5-AV5*1.07)/AW5),"",(AW5-AV5*1.07)/AW5)</f>
        <v>0.499061093247588</v>
      </c>
      <c r="AZ5" s="36"/>
      <c r="BA5" s="41">
        <f>IF(ISERROR(AS5*AZ5),"",AS5*AZ5)</f>
        <v>0</v>
      </c>
      <c r="BB5" s="41">
        <f>IF(ISERROR(AU5*AZ5),"",AU5*AZ5)</f>
        <v>0</v>
      </c>
      <c r="BC5" s="51"/>
    </row>
    <row r="6" s="3" customFormat="1" ht="30" customHeight="1" spans="1:55">
      <c r="A6" s="53"/>
      <c r="B6" s="54"/>
      <c r="C6" s="54"/>
      <c r="D6" s="55"/>
      <c r="E6" s="55"/>
      <c r="F6" s="55"/>
      <c r="G6" s="56"/>
      <c r="H6" s="56"/>
      <c r="I6" s="56"/>
      <c r="J6" s="57"/>
      <c r="K6" s="57"/>
      <c r="L6" s="58"/>
      <c r="M6" s="59"/>
      <c r="N6" s="60"/>
      <c r="O6" s="60"/>
      <c r="P6" s="55"/>
      <c r="Q6" s="61"/>
      <c r="R6" s="55"/>
      <c r="S6" s="62"/>
      <c r="T6" s="62"/>
      <c r="U6" s="62"/>
      <c r="V6" s="63"/>
      <c r="W6" s="64"/>
      <c r="X6" s="65"/>
      <c r="Y6" s="66"/>
      <c r="Z6" s="67"/>
      <c r="AA6" s="68"/>
      <c r="AB6" s="69"/>
      <c r="AC6" s="70"/>
      <c r="AD6" s="71"/>
      <c r="AE6" s="69"/>
      <c r="AF6" s="69"/>
      <c r="AG6" s="72"/>
      <c r="AH6" s="69"/>
      <c r="AI6" s="72"/>
      <c r="AJ6" s="69"/>
      <c r="AK6" s="73"/>
      <c r="AL6" s="74"/>
      <c r="AM6" s="72"/>
      <c r="AN6" s="69"/>
      <c r="AO6" s="73"/>
      <c r="AP6" s="72"/>
      <c r="AQ6" s="69"/>
      <c r="AR6" s="69"/>
      <c r="AS6" s="69"/>
      <c r="AT6" s="75"/>
      <c r="AU6" s="76"/>
      <c r="AV6" s="77"/>
      <c r="AW6" s="78"/>
      <c r="AX6" s="75"/>
      <c r="AY6" s="75"/>
      <c r="AZ6" s="79"/>
      <c r="BA6" s="69"/>
      <c r="BB6" s="69"/>
      <c r="BC6" s="80"/>
    </row>
    <row r="7" s="3" customFormat="1" ht="30" customHeight="1" spans="1:55">
      <c r="A7" s="53"/>
      <c r="B7" s="54"/>
      <c r="C7" s="54"/>
      <c r="D7" s="55"/>
      <c r="E7" s="55"/>
      <c r="F7" s="55"/>
      <c r="G7" s="56"/>
      <c r="H7" s="56"/>
      <c r="I7" s="56"/>
      <c r="J7" s="57"/>
      <c r="K7" s="57"/>
      <c r="L7" s="58"/>
      <c r="M7" s="59"/>
      <c r="N7" s="60"/>
      <c r="O7" s="60"/>
      <c r="P7" s="55"/>
      <c r="Q7" s="61"/>
      <c r="R7" s="55"/>
      <c r="S7" s="81"/>
      <c r="T7" s="81"/>
      <c r="U7" s="81"/>
      <c r="V7" s="63"/>
      <c r="W7" s="64"/>
      <c r="X7" s="65"/>
      <c r="Y7" s="66"/>
      <c r="Z7" s="67"/>
      <c r="AA7" s="68"/>
      <c r="AB7" s="69"/>
      <c r="AC7" s="70"/>
      <c r="AD7" s="71"/>
      <c r="AE7" s="69"/>
      <c r="AF7" s="69"/>
      <c r="AG7" s="72"/>
      <c r="AH7" s="69"/>
      <c r="AI7" s="72"/>
      <c r="AJ7" s="69"/>
      <c r="AK7" s="73"/>
      <c r="AL7" s="74"/>
      <c r="AM7" s="72"/>
      <c r="AN7" s="69"/>
      <c r="AO7" s="73"/>
      <c r="AP7" s="72"/>
      <c r="AQ7" s="69"/>
      <c r="AR7" s="69"/>
      <c r="AS7" s="69"/>
      <c r="AT7" s="75"/>
      <c r="AU7" s="76"/>
      <c r="AV7" s="77"/>
      <c r="AW7" s="78"/>
      <c r="AX7" s="75"/>
      <c r="AY7" s="75"/>
      <c r="AZ7" s="79"/>
      <c r="BA7" s="69"/>
      <c r="BB7" s="69"/>
      <c r="BC7" s="80"/>
    </row>
    <row r="8" s="3" customFormat="1" ht="30" customHeight="1" spans="1:55">
      <c r="A8" s="53"/>
      <c r="B8" s="54"/>
      <c r="C8" s="54"/>
      <c r="D8" s="55"/>
      <c r="E8" s="55"/>
      <c r="F8" s="55"/>
      <c r="G8" s="56"/>
      <c r="H8" s="56"/>
      <c r="I8" s="56"/>
      <c r="J8" s="57"/>
      <c r="K8" s="57"/>
      <c r="L8" s="58"/>
      <c r="M8" s="59"/>
      <c r="N8" s="60"/>
      <c r="O8" s="60"/>
      <c r="P8" s="55"/>
      <c r="Q8" s="61"/>
      <c r="R8" s="55"/>
      <c r="S8" s="62"/>
      <c r="T8" s="62"/>
      <c r="U8" s="62"/>
      <c r="V8" s="63"/>
      <c r="W8" s="64"/>
      <c r="X8" s="65"/>
      <c r="Y8" s="66"/>
      <c r="Z8" s="67"/>
      <c r="AA8" s="68"/>
      <c r="AB8" s="69"/>
      <c r="AC8" s="70"/>
      <c r="AD8" s="71"/>
      <c r="AE8" s="69"/>
      <c r="AF8" s="69"/>
      <c r="AG8" s="72"/>
      <c r="AH8" s="69"/>
      <c r="AI8" s="72"/>
      <c r="AJ8" s="69"/>
      <c r="AK8" s="73"/>
      <c r="AL8" s="74"/>
      <c r="AM8" s="72"/>
      <c r="AN8" s="69"/>
      <c r="AO8" s="73"/>
      <c r="AP8" s="72"/>
      <c r="AQ8" s="69"/>
      <c r="AR8" s="69"/>
      <c r="AS8" s="69"/>
      <c r="AT8" s="75"/>
      <c r="AU8" s="76"/>
      <c r="AV8" s="77"/>
      <c r="AW8" s="78"/>
      <c r="AX8" s="75"/>
      <c r="AY8" s="75"/>
      <c r="AZ8" s="79"/>
      <c r="BA8" s="69"/>
      <c r="BB8" s="69"/>
      <c r="BC8" s="80"/>
    </row>
    <row r="9" s="3" customFormat="1" ht="30" customHeight="1" spans="1:55">
      <c r="A9" s="53"/>
      <c r="B9" s="54"/>
      <c r="C9" s="54"/>
      <c r="D9" s="55"/>
      <c r="E9" s="55"/>
      <c r="F9" s="55"/>
      <c r="G9" s="56"/>
      <c r="H9" s="56"/>
      <c r="I9" s="56"/>
      <c r="J9" s="57"/>
      <c r="K9" s="57"/>
      <c r="L9" s="58"/>
      <c r="M9" s="59"/>
      <c r="N9" s="60"/>
      <c r="O9" s="60"/>
      <c r="P9" s="55"/>
      <c r="Q9" s="61"/>
      <c r="R9" s="55"/>
      <c r="S9" s="62"/>
      <c r="T9" s="62"/>
      <c r="U9" s="62"/>
      <c r="V9" s="63"/>
      <c r="W9" s="64"/>
      <c r="X9" s="65"/>
      <c r="Y9" s="66"/>
      <c r="Z9" s="67"/>
      <c r="AA9" s="68"/>
      <c r="AB9" s="69"/>
      <c r="AC9" s="70"/>
      <c r="AD9" s="71"/>
      <c r="AE9" s="69"/>
      <c r="AF9" s="69"/>
      <c r="AG9" s="72"/>
      <c r="AH9" s="69"/>
      <c r="AI9" s="72"/>
      <c r="AJ9" s="69"/>
      <c r="AK9" s="73"/>
      <c r="AL9" s="74"/>
      <c r="AM9" s="72"/>
      <c r="AN9" s="69"/>
      <c r="AO9" s="73"/>
      <c r="AP9" s="72"/>
      <c r="AQ9" s="69"/>
      <c r="AR9" s="69"/>
      <c r="AS9" s="69"/>
      <c r="AT9" s="75"/>
      <c r="AU9" s="76"/>
      <c r="AV9" s="77"/>
      <c r="AW9" s="78"/>
      <c r="AX9" s="75"/>
      <c r="AY9" s="75"/>
      <c r="AZ9" s="79"/>
      <c r="BA9" s="69"/>
      <c r="BB9" s="69"/>
      <c r="BC9" s="80"/>
    </row>
    <row r="10" s="3" customFormat="1" ht="30" customHeight="1" spans="1:55">
      <c r="A10" s="53"/>
      <c r="B10" s="54"/>
      <c r="C10" s="54"/>
      <c r="D10" s="55"/>
      <c r="E10" s="55"/>
      <c r="F10" s="55"/>
      <c r="G10" s="56"/>
      <c r="H10" s="56"/>
      <c r="I10" s="56"/>
      <c r="J10" s="57"/>
      <c r="K10" s="57"/>
      <c r="L10" s="58"/>
      <c r="M10" s="59"/>
      <c r="N10" s="60"/>
      <c r="O10" s="60"/>
      <c r="P10" s="55"/>
      <c r="Q10" s="61"/>
      <c r="R10" s="55"/>
      <c r="S10" s="62"/>
      <c r="T10" s="62"/>
      <c r="U10" s="62"/>
      <c r="V10" s="63"/>
      <c r="W10" s="64"/>
      <c r="X10" s="65"/>
      <c r="Y10" s="66"/>
      <c r="Z10" s="67"/>
      <c r="AA10" s="68"/>
      <c r="AB10" s="69"/>
      <c r="AC10" s="70"/>
      <c r="AD10" s="71"/>
      <c r="AE10" s="69"/>
      <c r="AF10" s="69"/>
      <c r="AG10" s="72"/>
      <c r="AH10" s="69"/>
      <c r="AI10" s="72"/>
      <c r="AJ10" s="69"/>
      <c r="AK10" s="73"/>
      <c r="AL10" s="74"/>
      <c r="AM10" s="72"/>
      <c r="AN10" s="69"/>
      <c r="AO10" s="73"/>
      <c r="AP10" s="72"/>
      <c r="AQ10" s="69"/>
      <c r="AR10" s="69"/>
      <c r="AS10" s="69"/>
      <c r="AT10" s="75"/>
      <c r="AU10" s="76"/>
      <c r="AV10" s="77"/>
      <c r="AW10" s="78"/>
      <c r="AX10" s="75"/>
      <c r="AY10" s="75"/>
      <c r="AZ10" s="79"/>
      <c r="BA10" s="69"/>
      <c r="BB10" s="69"/>
      <c r="BC10" s="80"/>
    </row>
    <row r="11" s="3" customFormat="1" ht="30" customHeight="1" spans="1:55">
      <c r="A11" s="53"/>
      <c r="B11" s="54"/>
      <c r="C11" s="54"/>
      <c r="D11" s="55"/>
      <c r="E11" s="55"/>
      <c r="F11" s="55"/>
      <c r="G11" s="56"/>
      <c r="H11" s="56"/>
      <c r="I11" s="56"/>
      <c r="J11" s="57"/>
      <c r="K11" s="57"/>
      <c r="L11" s="58"/>
      <c r="M11" s="59"/>
      <c r="N11" s="60"/>
      <c r="O11" s="60"/>
      <c r="P11" s="55"/>
      <c r="Q11" s="61"/>
      <c r="R11" s="55"/>
      <c r="S11" s="81"/>
      <c r="T11" s="81"/>
      <c r="U11" s="81"/>
      <c r="V11" s="63"/>
      <c r="W11" s="64"/>
      <c r="X11" s="65"/>
      <c r="Y11" s="66"/>
      <c r="Z11" s="67"/>
      <c r="AA11" s="68"/>
      <c r="AB11" s="69"/>
      <c r="AC11" s="70"/>
      <c r="AD11" s="71"/>
      <c r="AE11" s="69"/>
      <c r="AF11" s="69"/>
      <c r="AG11" s="72"/>
      <c r="AH11" s="69"/>
      <c r="AI11" s="72"/>
      <c r="AJ11" s="69"/>
      <c r="AK11" s="73"/>
      <c r="AL11" s="74"/>
      <c r="AM11" s="72"/>
      <c r="AN11" s="69"/>
      <c r="AO11" s="73"/>
      <c r="AP11" s="72"/>
      <c r="AQ11" s="69"/>
      <c r="AR11" s="69"/>
      <c r="AS11" s="69"/>
      <c r="AT11" s="75"/>
      <c r="AU11" s="76"/>
      <c r="AV11" s="77"/>
      <c r="AW11" s="78"/>
      <c r="AX11" s="75"/>
      <c r="AY11" s="75"/>
      <c r="AZ11" s="79"/>
      <c r="BA11" s="69"/>
      <c r="BB11" s="69"/>
      <c r="BC11" s="80"/>
    </row>
    <row r="12" s="3" customFormat="1" ht="30" customHeight="1" spans="1:55">
      <c r="A12" s="53"/>
      <c r="B12" s="54"/>
      <c r="C12" s="54"/>
      <c r="D12" s="55"/>
      <c r="E12" s="55"/>
      <c r="F12" s="55"/>
      <c r="G12" s="56"/>
      <c r="H12" s="56"/>
      <c r="I12" s="56"/>
      <c r="J12" s="57"/>
      <c r="K12" s="57"/>
      <c r="L12" s="58"/>
      <c r="M12" s="59"/>
      <c r="N12" s="60"/>
      <c r="O12" s="60"/>
      <c r="P12" s="55"/>
      <c r="Q12" s="61"/>
      <c r="R12" s="55"/>
      <c r="S12" s="62"/>
      <c r="T12" s="62"/>
      <c r="U12" s="62"/>
      <c r="V12" s="63"/>
      <c r="W12" s="64"/>
      <c r="X12" s="65"/>
      <c r="Y12" s="66"/>
      <c r="Z12" s="67"/>
      <c r="AA12" s="68"/>
      <c r="AB12" s="69"/>
      <c r="AC12" s="70"/>
      <c r="AD12" s="71"/>
      <c r="AE12" s="69"/>
      <c r="AF12" s="69"/>
      <c r="AG12" s="72"/>
      <c r="AH12" s="69"/>
      <c r="AI12" s="72"/>
      <c r="AJ12" s="69"/>
      <c r="AK12" s="73"/>
      <c r="AL12" s="74"/>
      <c r="AM12" s="72"/>
      <c r="AN12" s="69"/>
      <c r="AO12" s="73"/>
      <c r="AP12" s="72"/>
      <c r="AQ12" s="69"/>
      <c r="AR12" s="69"/>
      <c r="AS12" s="69"/>
      <c r="AT12" s="75"/>
      <c r="AU12" s="76"/>
      <c r="AV12" s="77"/>
      <c r="AW12" s="78"/>
      <c r="AX12" s="75"/>
      <c r="AY12" s="75"/>
      <c r="AZ12" s="79"/>
      <c r="BA12" s="69"/>
      <c r="BB12" s="69"/>
      <c r="BC12" s="80"/>
    </row>
    <row r="13" s="3" customFormat="1" ht="30" customHeight="1" spans="1:55">
      <c r="A13" s="53"/>
      <c r="B13" s="54"/>
      <c r="C13" s="54"/>
      <c r="D13" s="55"/>
      <c r="E13" s="55"/>
      <c r="F13" s="55"/>
      <c r="G13" s="56"/>
      <c r="H13" s="56"/>
      <c r="I13" s="56"/>
      <c r="J13" s="57"/>
      <c r="K13" s="57"/>
      <c r="L13" s="58"/>
      <c r="M13" s="59"/>
      <c r="N13" s="60"/>
      <c r="O13" s="60"/>
      <c r="P13" s="55"/>
      <c r="Q13" s="61"/>
      <c r="R13" s="55"/>
      <c r="S13" s="62"/>
      <c r="T13" s="62"/>
      <c r="U13" s="62"/>
      <c r="V13" s="63"/>
      <c r="W13" s="64"/>
      <c r="X13" s="65"/>
      <c r="Y13" s="66"/>
      <c r="Z13" s="67"/>
      <c r="AA13" s="68"/>
      <c r="AB13" s="69"/>
      <c r="AC13" s="70"/>
      <c r="AD13" s="71"/>
      <c r="AE13" s="69"/>
      <c r="AF13" s="69"/>
      <c r="AG13" s="72"/>
      <c r="AH13" s="69"/>
      <c r="AI13" s="72"/>
      <c r="AJ13" s="69"/>
      <c r="AK13" s="73"/>
      <c r="AL13" s="74"/>
      <c r="AM13" s="72"/>
      <c r="AN13" s="69"/>
      <c r="AO13" s="73"/>
      <c r="AP13" s="72"/>
      <c r="AQ13" s="69"/>
      <c r="AR13" s="69"/>
      <c r="AS13" s="69"/>
      <c r="AT13" s="75"/>
      <c r="AU13" s="76"/>
      <c r="AV13" s="77"/>
      <c r="AW13" s="78"/>
      <c r="AX13" s="75"/>
      <c r="AY13" s="75"/>
      <c r="AZ13" s="79"/>
      <c r="BA13" s="69"/>
      <c r="BB13" s="69"/>
      <c r="BC13" s="80"/>
    </row>
    <row r="14" s="3" customFormat="1" ht="30" customHeight="1" spans="1:55">
      <c r="A14" s="53"/>
      <c r="B14" s="54"/>
      <c r="C14" s="54"/>
      <c r="D14" s="55"/>
      <c r="E14" s="55"/>
      <c r="F14" s="55"/>
      <c r="G14" s="56"/>
      <c r="H14" s="56"/>
      <c r="I14" s="56"/>
      <c r="J14" s="57"/>
      <c r="K14" s="57"/>
      <c r="L14" s="58"/>
      <c r="M14" s="59"/>
      <c r="N14" s="60"/>
      <c r="O14" s="60"/>
      <c r="P14" s="55"/>
      <c r="Q14" s="61"/>
      <c r="R14" s="55"/>
      <c r="S14" s="62"/>
      <c r="T14" s="62"/>
      <c r="U14" s="62"/>
      <c r="V14" s="63"/>
      <c r="W14" s="64"/>
      <c r="X14" s="65"/>
      <c r="Y14" s="66"/>
      <c r="Z14" s="67"/>
      <c r="AA14" s="68"/>
      <c r="AB14" s="69"/>
      <c r="AC14" s="70"/>
      <c r="AD14" s="71"/>
      <c r="AE14" s="69"/>
      <c r="AF14" s="69"/>
      <c r="AG14" s="72"/>
      <c r="AH14" s="69"/>
      <c r="AI14" s="72"/>
      <c r="AJ14" s="69"/>
      <c r="AK14" s="73"/>
      <c r="AL14" s="74"/>
      <c r="AM14" s="72"/>
      <c r="AN14" s="69"/>
      <c r="AO14" s="73"/>
      <c r="AP14" s="72"/>
      <c r="AQ14" s="69"/>
      <c r="AR14" s="69"/>
      <c r="AS14" s="69"/>
      <c r="AT14" s="75"/>
      <c r="AU14" s="76"/>
      <c r="AV14" s="77"/>
      <c r="AW14" s="78"/>
      <c r="AX14" s="75"/>
      <c r="AY14" s="75"/>
      <c r="AZ14" s="79"/>
      <c r="BA14" s="69"/>
      <c r="BB14" s="69"/>
      <c r="BC14" s="80"/>
    </row>
    <row r="15" s="3" customFormat="1" ht="30" customHeight="1" spans="1:55">
      <c r="A15" s="53"/>
      <c r="B15" s="54"/>
      <c r="C15" s="54"/>
      <c r="D15" s="55"/>
      <c r="E15" s="55"/>
      <c r="F15" s="55"/>
      <c r="G15" s="56"/>
      <c r="H15" s="56"/>
      <c r="I15" s="56"/>
      <c r="J15" s="57"/>
      <c r="K15" s="57"/>
      <c r="L15" s="58"/>
      <c r="M15" s="59"/>
      <c r="N15" s="60"/>
      <c r="O15" s="60"/>
      <c r="P15" s="55"/>
      <c r="Q15" s="61"/>
      <c r="R15" s="55"/>
      <c r="S15" s="81"/>
      <c r="T15" s="81"/>
      <c r="U15" s="81"/>
      <c r="V15" s="63"/>
      <c r="W15" s="64"/>
      <c r="X15" s="65"/>
      <c r="Y15" s="66"/>
      <c r="Z15" s="67"/>
      <c r="AA15" s="68"/>
      <c r="AB15" s="69"/>
      <c r="AC15" s="70"/>
      <c r="AD15" s="71"/>
      <c r="AE15" s="69"/>
      <c r="AF15" s="69"/>
      <c r="AG15" s="72"/>
      <c r="AH15" s="69"/>
      <c r="AI15" s="72"/>
      <c r="AJ15" s="69"/>
      <c r="AK15" s="73"/>
      <c r="AL15" s="74"/>
      <c r="AM15" s="72"/>
      <c r="AN15" s="69"/>
      <c r="AO15" s="73"/>
      <c r="AP15" s="72"/>
      <c r="AQ15" s="69"/>
      <c r="AR15" s="69"/>
      <c r="AS15" s="69"/>
      <c r="AT15" s="75"/>
      <c r="AU15" s="76"/>
      <c r="AV15" s="77"/>
      <c r="AW15" s="78"/>
      <c r="AX15" s="75"/>
      <c r="AY15" s="75"/>
      <c r="AZ15" s="79"/>
      <c r="BA15" s="69"/>
      <c r="BB15" s="69"/>
      <c r="BC15" s="80"/>
    </row>
    <row r="16" s="3" customFormat="1" ht="30" customHeight="1" spans="1:55">
      <c r="A16" s="53"/>
      <c r="B16" s="54"/>
      <c r="C16" s="54"/>
      <c r="D16" s="55"/>
      <c r="E16" s="55"/>
      <c r="F16" s="55"/>
      <c r="G16" s="56"/>
      <c r="H16" s="56"/>
      <c r="I16" s="56"/>
      <c r="J16" s="57"/>
      <c r="K16" s="57"/>
      <c r="L16" s="58"/>
      <c r="M16" s="59"/>
      <c r="N16" s="60"/>
      <c r="O16" s="60"/>
      <c r="P16" s="55"/>
      <c r="Q16" s="61"/>
      <c r="R16" s="55"/>
      <c r="S16" s="62"/>
      <c r="T16" s="62"/>
      <c r="U16" s="62"/>
      <c r="V16" s="63"/>
      <c r="W16" s="64"/>
      <c r="X16" s="65"/>
      <c r="Y16" s="66"/>
      <c r="Z16" s="67"/>
      <c r="AA16" s="68"/>
      <c r="AB16" s="69"/>
      <c r="AC16" s="70"/>
      <c r="AD16" s="71"/>
      <c r="AE16" s="69"/>
      <c r="AF16" s="69"/>
      <c r="AG16" s="72"/>
      <c r="AH16" s="69"/>
      <c r="AI16" s="72"/>
      <c r="AJ16" s="69"/>
      <c r="AK16" s="73"/>
      <c r="AL16" s="74"/>
      <c r="AM16" s="72"/>
      <c r="AN16" s="69"/>
      <c r="AO16" s="73"/>
      <c r="AP16" s="72"/>
      <c r="AQ16" s="69"/>
      <c r="AR16" s="69"/>
      <c r="AS16" s="69"/>
      <c r="AT16" s="75"/>
      <c r="AU16" s="76"/>
      <c r="AV16" s="77"/>
      <c r="AW16" s="78"/>
      <c r="AX16" s="75"/>
      <c r="AY16" s="75"/>
      <c r="AZ16" s="79"/>
      <c r="BA16" s="69"/>
      <c r="BB16" s="69"/>
      <c r="BC16" s="80"/>
    </row>
    <row r="17" s="3" customFormat="1" ht="30" customHeight="1" spans="1:55">
      <c r="A17" s="53"/>
      <c r="B17" s="54"/>
      <c r="C17" s="54"/>
      <c r="D17" s="55"/>
      <c r="E17" s="55"/>
      <c r="F17" s="55"/>
      <c r="G17" s="56"/>
      <c r="H17" s="56"/>
      <c r="I17" s="56"/>
      <c r="J17" s="57"/>
      <c r="K17" s="57"/>
      <c r="L17" s="58"/>
      <c r="M17" s="59"/>
      <c r="N17" s="60"/>
      <c r="O17" s="60"/>
      <c r="P17" s="55"/>
      <c r="Q17" s="61"/>
      <c r="R17" s="55"/>
      <c r="S17" s="62"/>
      <c r="T17" s="62"/>
      <c r="U17" s="62"/>
      <c r="V17" s="63"/>
      <c r="W17" s="64"/>
      <c r="X17" s="65"/>
      <c r="Y17" s="66"/>
      <c r="Z17" s="67"/>
      <c r="AA17" s="68"/>
      <c r="AB17" s="69"/>
      <c r="AC17" s="70"/>
      <c r="AD17" s="71"/>
      <c r="AE17" s="69"/>
      <c r="AF17" s="69"/>
      <c r="AG17" s="72"/>
      <c r="AH17" s="69"/>
      <c r="AI17" s="72"/>
      <c r="AJ17" s="69"/>
      <c r="AK17" s="73"/>
      <c r="AL17" s="74"/>
      <c r="AM17" s="72"/>
      <c r="AN17" s="69"/>
      <c r="AO17" s="73"/>
      <c r="AP17" s="72"/>
      <c r="AQ17" s="69"/>
      <c r="AR17" s="69"/>
      <c r="AS17" s="69"/>
      <c r="AT17" s="75"/>
      <c r="AU17" s="76"/>
      <c r="AV17" s="77"/>
      <c r="AW17" s="78"/>
      <c r="AX17" s="75"/>
      <c r="AY17" s="75"/>
      <c r="AZ17" s="79"/>
      <c r="BA17" s="69"/>
      <c r="BB17" s="69"/>
      <c r="BC17" s="80"/>
    </row>
  </sheetData>
  <protectedRanges>
    <protectedRange sqref="AE18:AK18 AP18:AT18 AM18:AN18 AX18:AY18 AB18 X18:Z18 R18 N18:P18 L18 A18:I18" name="Range1"/>
    <protectedRange sqref="AA18" name="Range1_3"/>
    <protectedRange sqref="AW18" name="Range1_5"/>
    <protectedRange sqref="AZ18" name="Range1_6"/>
    <protectedRange sqref="AL18" name="Range1_1"/>
    <protectedRange sqref="AV18" name="Range1_7"/>
    <protectedRange sqref="AO18" name="Range1_8"/>
    <protectedRange sqref="M18" name="Range1_9"/>
    <protectedRange sqref="AA6:AA17" name="Range1_3_1"/>
    <protectedRange sqref="AZ6:AZ17" name="Range1_6_1"/>
    <protectedRange sqref="AV6:AV17" name="Range1_7_1"/>
    <protectedRange sqref="M6:M17" name="Range1_9_1"/>
    <protectedRange sqref="AE6:AK17 AP6:AT17 AM6:AN17 AX6:AY17 AB6:AB17 X6:Z17 R6:R17 N6:P17 L6:L17 A6:I17" name="Range1_2"/>
    <protectedRange sqref="AA6:AA17" name="Range1_3_2"/>
    <protectedRange sqref="AZ6:AZ17" name="Range1_6_2"/>
    <protectedRange sqref="AL6:AL17" name="Range1_1_1"/>
    <protectedRange sqref="AV6:AV17" name="Range1_7_2"/>
    <protectedRange sqref="AO6:AO17" name="Range1_8_1"/>
    <protectedRange sqref="M6:M17" name="Range1_9_2"/>
    <protectedRange sqref="AE2:AK5 AP2:AT5 AM2:AN5 X2:Z5 AX2:AY5 AB2:AB5 A2:I5 L2:R5" name="Range1_4"/>
    <protectedRange sqref="S2:V5" name="Range1_2_1"/>
    <protectedRange sqref="AA2:AA5" name="Range1_3_3"/>
    <protectedRange sqref="AC2:AD5" name="Range1_4_1"/>
    <protectedRange sqref="AW2:AW5" name="Range1_5_1"/>
    <protectedRange sqref="AZ2:AZ5" name="Range1_6_3"/>
    <protectedRange sqref="AL2:AL5" name="Range1_1_2"/>
    <protectedRange sqref="AV2:AV5" name="Range1_7_3"/>
    <protectedRange sqref="AO2:AO5" name="Range1_8_2"/>
  </protectedRange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" rangeCreator="" othersAccessPermission="edit"/>
    <arrUserId title="Range1_3" rangeCreator="" othersAccessPermission="edit"/>
    <arrUserId title="Range1_5" rangeCreator="" othersAccessPermission="edit"/>
    <arrUserId title="Range1_6" rangeCreator="" othersAccessPermission="edit"/>
    <arrUserId title="Range1_1" rangeCreator="" othersAccessPermission="edit"/>
    <arrUserId title="Range1_7" rangeCreator="" othersAccessPermission="edit"/>
    <arrUserId title="Range1_8" rangeCreator="" othersAccessPermission="edit"/>
    <arrUserId title="Range1_9" rangeCreator="" othersAccessPermission="edit"/>
    <arrUserId title="Range1_3_1" rangeCreator="" othersAccessPermission="edit"/>
    <arrUserId title="Range1_6_1" rangeCreator="" othersAccessPermission="edit"/>
    <arrUserId title="Range1_7_1" rangeCreator="" othersAccessPermission="edit"/>
    <arrUserId title="Range1_9_1" rangeCreator="" othersAccessPermission="edit"/>
    <arrUserId title="Range1_2" rangeCreator="" othersAccessPermission="edit"/>
    <arrUserId title="Range1_3_2" rangeCreator="" othersAccessPermission="edit"/>
    <arrUserId title="Range1_6_2" rangeCreator="" othersAccessPermission="edit"/>
    <arrUserId title="Range1_1_1" rangeCreator="" othersAccessPermission="edit"/>
    <arrUserId title="Range1_7_2" rangeCreator="" othersAccessPermission="edit"/>
    <arrUserId title="Range1_8_1" rangeCreator="" othersAccessPermission="edit"/>
    <arrUserId title="Range1_9_2" rangeCreator="" othersAccessPermission="edit"/>
    <arrUserId title="Range1_4" rangeCreator="" othersAccessPermission="edit"/>
    <arrUserId title="Range1_2_1" rangeCreator="" othersAccessPermission="edit"/>
    <arrUserId title="Range1_3_3" rangeCreator="" othersAccessPermission="edit"/>
    <arrUserId title="Range1_4_1" rangeCreator="" othersAccessPermission="edit"/>
    <arrUserId title="Range1_5_1" rangeCreator="" othersAccessPermission="edit"/>
    <arrUserId title="Range1_6_3" rangeCreator="" othersAccessPermission="edit"/>
    <arrUserId title="Range1_1_2" rangeCreator="" othersAccessPermission="edit"/>
    <arrUserId title="Range1_7_3" rangeCreator="" othersAccessPermission="edit"/>
    <arrUserId title="Range1_8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阿杰</cp:lastModifiedBy>
  <dcterms:created xsi:type="dcterms:W3CDTF">2025-12-02T01:30:00Z</dcterms:created>
  <dcterms:modified xsi:type="dcterms:W3CDTF">2025-12-02T01:37:37Z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CB949CE6FC164D4392E7D6EF66CEA542_13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