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3" i="5" l="1"/>
  <c r="BA3" i="5"/>
  <c r="AT3" i="5"/>
  <c r="AQ3" i="5"/>
  <c r="AE3" i="5"/>
  <c r="AL3" i="5" s="1"/>
  <c r="AN3" i="5" s="1"/>
  <c r="V3" i="5"/>
  <c r="AR3" i="5" l="1"/>
  <c r="AV3" i="5"/>
  <c r="AX3" i="5"/>
  <c r="BB3" i="5" l="1"/>
  <c r="BC3" i="5" s="1"/>
  <c r="V2" i="5"/>
  <c r="BD3" i="5" l="1"/>
  <c r="BI3" i="5"/>
  <c r="BJ3" i="5" s="1"/>
  <c r="BP3" i="5"/>
  <c r="BO3" i="5" s="1"/>
  <c r="BP2" i="5"/>
  <c r="BO2" i="5" s="1"/>
  <c r="BG2" i="5"/>
  <c r="BN2" i="5"/>
  <c r="AQ2" i="5"/>
  <c r="BR2" i="5" l="1"/>
  <c r="BN3" i="5"/>
  <c r="BQ3" i="5" s="1"/>
  <c r="BR3" i="5" l="1"/>
  <c r="AE2" i="5" l="1"/>
  <c r="AL2" i="5" s="1"/>
  <c r="AN2" i="5" s="1"/>
  <c r="AR2" i="5" s="1"/>
  <c r="BQ2" i="5" s="1"/>
  <c r="AT2" i="5" l="1"/>
  <c r="AV2" i="5"/>
  <c r="AX2" i="5"/>
  <c r="BA2" i="5"/>
  <c r="BB2" i="5" l="1"/>
  <c r="BC2" i="5" s="1"/>
  <c r="BI2" i="5" l="1"/>
  <c r="BJ2" i="5" s="1"/>
  <c r="BD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T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V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AX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A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B1" authorId="0" shapeId="0">
      <text>
        <r>
          <rPr>
            <sz val="11"/>
            <rFont val="Calibri"/>
            <family val="2"/>
          </rPr>
          <t>[DA $]+[Warehouse Charge $]+[Marketing $]+[Other Load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E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G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J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N1" authorId="0" shapeId="0">
      <text>
        <r>
          <rPr>
            <sz val="11"/>
            <rFont val="Calibri"/>
            <family val="2"/>
          </rPr>
          <t>=[Standard Price]</t>
        </r>
      </text>
    </comment>
    <comment ref="BO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P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Q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R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<sst xmlns="http://schemas.openxmlformats.org/spreadsheetml/2006/main" count="96" uniqueCount="85">
  <si>
    <t>No</t>
  </si>
  <si>
    <t>Brand</t>
  </si>
  <si>
    <t>Package Type</t>
  </si>
  <si>
    <t>Licensor</t>
  </si>
  <si>
    <t>Normal</t>
  </si>
  <si>
    <t>Harbor House Blue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</si>
  <si>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</si>
  <si>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</si>
  <si>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</si>
  <si>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</si>
  <si>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</si>
  <si>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</si>
  <si>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</si>
  <si>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</si>
  <si>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</si>
  <si>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</si>
  <si>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</si>
  <si>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</si>
  <si>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</si>
  <si>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</si>
  <si>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</si>
  <si>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</si>
  <si>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</si>
  <si>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</si>
  <si>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</si>
  <si>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</si>
  <si>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</si>
  <si>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</si>
  <si>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</si>
  <si>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</si>
  <si>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</si>
  <si>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</si>
  <si>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</si>
  <si>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</si>
  <si>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</si>
  <si>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</si>
  <si>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</si>
  <si>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Total Load $</t>
  </si>
  <si>
    <t>LDP Cost with Load $</t>
  </si>
  <si>
    <t>Total Quantity</t>
  </si>
  <si>
    <t>UCCPM Price</t>
  </si>
  <si>
    <t>Customer Item#</t>
  </si>
  <si>
    <t>JLA Domestic MU%</t>
  </si>
  <si>
    <t>Trim</t>
  </si>
  <si>
    <t>Material-Short</t>
  </si>
  <si>
    <t>PANEL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</si>
  <si>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</si>
  <si>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</si>
  <si>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</si>
  <si>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</si>
  <si>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</si>
  <si>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</si>
  <si>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</si>
  <si>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</si>
  <si>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</si>
  <si>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</si>
  <si>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</si>
  <si>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</si>
  <si>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</si>
  <si>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</si>
  <si>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</si>
  <si>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</si>
  <si>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</si>
  <si>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</si>
  <si>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</si>
  <si>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</si>
  <si>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</si>
  <si>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</si>
  <si>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</si>
  <si>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</si>
  <si>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</si>
  <si>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</si>
  <si>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</si>
  <si>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</si>
  <si>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Morgan</t>
    <phoneticPr fontId="11" type="noConversion"/>
  </si>
  <si>
    <t xml:space="preserve">Recycled Cotton 70- 80% and and rest Polyester </t>
    <phoneticPr fontId="11" type="noConversion"/>
  </si>
  <si>
    <t xml:space="preserve">White /Gray </t>
    <phoneticPr fontId="11" type="noConversion"/>
  </si>
  <si>
    <t>Window Panel with 16 rings</t>
    <phoneticPr fontId="11" type="noConversion"/>
  </si>
  <si>
    <t xml:space="preserve"> Recycled Cotton 70% cotton and 30% polyester ,base half white   2/20s x 10s X 2s; 40 x 34-36  200 GSM (250-275 GSM on RIB) the colour yarn will be 100% cotton yarn dyed according to the colour required 
Lining"  Recycled Cotton/20s Sheeting/140 GSM</t>
    <phoneticPr fontId="11" type="noConversion"/>
  </si>
  <si>
    <t>40in x 84in (1 pair) + 16 metal rings</t>
    <phoneticPr fontId="11" type="noConversion"/>
  </si>
  <si>
    <t>White /Blue</t>
    <phoneticPr fontId="11" type="noConversion"/>
  </si>
  <si>
    <t>Window Panel with rings</t>
    <phoneticPr fontId="11" type="noConversion"/>
  </si>
  <si>
    <t>6303.91.0010</t>
    <phoneticPr fontId="11" type="noConversion"/>
  </si>
  <si>
    <t>HH40-1991</t>
    <phoneticPr fontId="11" type="noConversion"/>
  </si>
  <si>
    <t>HH40-1992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</si>
</sst>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80" formatCode="0.0"/>
    <numFmt numFmtId="181" formatCode="&quot;$&quot;#,##0.0000"/>
    <numFmt numFmtId="182" formatCode="0.000"/>
    <numFmt numFmtId="183" formatCode="[$€-2]\ #,##0.00_);[Red]\([$€-2]\ #,##0.00\)"/>
  </numFmts>
  <fonts count="15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6">
    <xf numFmtId="183" fontId="0" fillId="0" borderId="0"/>
    <xf numFmtId="183" fontId="4" fillId="0" borderId="0"/>
    <xf numFmtId="183" fontId="4" fillId="0" borderId="0"/>
    <xf numFmtId="183" fontId="4" fillId="0" borderId="0"/>
    <xf numFmtId="183" fontId="3" fillId="0" borderId="0"/>
    <xf numFmtId="9" fontId="3" fillId="0" borderId="0" applyFont="0" applyFill="0" applyBorder="0" applyAlignment="0" applyProtection="0"/>
    <xf numFmtId="183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3" fontId="4" fillId="0" borderId="0"/>
    <xf numFmtId="183" fontId="10" fillId="0" borderId="0">
      <alignment vertical="center"/>
    </xf>
    <xf numFmtId="9" fontId="10" fillId="0" borderId="0" applyFont="0" applyFill="0" applyBorder="0" applyAlignment="0" applyProtection="0"/>
    <xf numFmtId="183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83" fontId="4" fillId="0" borderId="0"/>
    <xf numFmtId="183" fontId="1" fillId="0" borderId="0"/>
    <xf numFmtId="9" fontId="1" fillId="0" borderId="0" applyFont="0" applyFill="0" applyBorder="0" applyAlignment="0" applyProtection="0"/>
    <xf numFmtId="183" fontId="12" fillId="0" borderId="0"/>
    <xf numFmtId="183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3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</cellStyleXfs>
  <cellXfs count="67">
    <xf numFmtId="183" fontId="0" fillId="0" borderId="0" xfId="0"/>
    <xf numFmtId="183" fontId="3" fillId="0" borderId="0" xfId="4" applyAlignment="1">
      <alignment horizontal="center" wrapText="1"/>
    </xf>
    <xf numFmtId="183" fontId="3" fillId="0" borderId="0" xfId="4" applyAlignment="1">
      <alignment wrapText="1"/>
    </xf>
    <xf numFmtId="177" fontId="3" fillId="0" borderId="0" xfId="4" applyNumberFormat="1"/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83" fontId="2" fillId="0" borderId="1" xfId="4" applyFont="1" applyBorder="1" applyAlignment="1">
      <alignment horizontal="center" wrapText="1"/>
    </xf>
    <xf numFmtId="183" fontId="2" fillId="5" borderId="1" xfId="4" applyFont="1" applyFill="1" applyBorder="1" applyAlignment="1">
      <alignment horizontal="center" wrapText="1"/>
    </xf>
    <xf numFmtId="183" fontId="8" fillId="5" borderId="1" xfId="4" applyFont="1" applyFill="1" applyBorder="1" applyAlignment="1">
      <alignment horizontal="center" wrapText="1"/>
    </xf>
    <xf numFmtId="183" fontId="8" fillId="6" borderId="1" xfId="4" applyFont="1" applyFill="1" applyBorder="1" applyAlignment="1">
      <alignment horizontal="center" wrapText="1"/>
    </xf>
    <xf numFmtId="183" fontId="2" fillId="6" borderId="1" xfId="4" applyFont="1" applyFill="1" applyBorder="1" applyAlignment="1">
      <alignment horizontal="center" wrapText="1"/>
    </xf>
    <xf numFmtId="183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183" fontId="3" fillId="0" borderId="1" xfId="4" applyBorder="1" applyAlignment="1">
      <alignment horizontal="center"/>
    </xf>
    <xf numFmtId="183" fontId="3" fillId="0" borderId="1" xfId="4" applyBorder="1"/>
    <xf numFmtId="183" fontId="3" fillId="0" borderId="1" xfId="4" applyNumberFormat="1" applyBorder="1"/>
    <xf numFmtId="177" fontId="3" fillId="2" borderId="1" xfId="4" applyNumberFormat="1" applyFill="1" applyBorder="1"/>
    <xf numFmtId="183" fontId="3" fillId="0" borderId="0" xfId="4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0" xfId="4" applyNumberFormat="1" applyAlignment="1">
      <alignment wrapText="1"/>
    </xf>
    <xf numFmtId="177" fontId="6" fillId="0" borderId="1" xfId="1" applyNumberFormat="1" applyFont="1" applyBorder="1" applyAlignment="1">
      <alignment wrapText="1"/>
    </xf>
    <xf numFmtId="181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83" fontId="3" fillId="0" borderId="4" xfId="4" applyBorder="1"/>
    <xf numFmtId="182" fontId="9" fillId="0" borderId="1" xfId="1" applyNumberFormat="1" applyFont="1" applyBorder="1" applyAlignment="1">
      <alignment wrapText="1"/>
    </xf>
    <xf numFmtId="182" fontId="3" fillId="0" borderId="0" xfId="4" applyNumberFormat="1" applyAlignment="1">
      <alignment wrapText="1"/>
    </xf>
    <xf numFmtId="183" fontId="2" fillId="6" borderId="4" xfId="4" applyFont="1" applyFill="1" applyBorder="1" applyAlignment="1">
      <alignment horizontal="center" wrapText="1"/>
    </xf>
    <xf numFmtId="177" fontId="3" fillId="0" borderId="4" xfId="4" applyNumberFormat="1" applyBorder="1"/>
    <xf numFmtId="183" fontId="3" fillId="0" borderId="1" xfId="4" applyNumberFormat="1" applyBorder="1"/>
    <xf numFmtId="177" fontId="2" fillId="4" borderId="4" xfId="4" applyNumberFormat="1" applyFont="1" applyFill="1" applyBorder="1" applyAlignment="1">
      <alignment wrapText="1"/>
    </xf>
    <xf numFmtId="2" fontId="2" fillId="4" borderId="4" xfId="4" applyNumberFormat="1" applyFont="1" applyFill="1" applyBorder="1" applyAlignment="1">
      <alignment wrapText="1"/>
    </xf>
    <xf numFmtId="177" fontId="3" fillId="2" borderId="4" xfId="4" applyNumberFormat="1" applyFill="1" applyBorder="1"/>
    <xf numFmtId="10" fontId="6" fillId="3" borderId="5" xfId="1" applyNumberFormat="1" applyFont="1" applyFill="1" applyBorder="1" applyAlignment="1">
      <alignment wrapText="1"/>
    </xf>
    <xf numFmtId="10" fontId="3" fillId="0" borderId="4" xfId="4" applyNumberFormat="1" applyBorder="1"/>
    <xf numFmtId="177" fontId="6" fillId="0" borderId="5" xfId="1" applyNumberFormat="1" applyFont="1" applyBorder="1" applyAlignment="1">
      <alignment wrapText="1"/>
    </xf>
    <xf numFmtId="10" fontId="3" fillId="2" borderId="1" xfId="4" applyNumberFormat="1" applyFill="1" applyBorder="1"/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1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2" fontId="9" fillId="4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182" fontId="6" fillId="0" borderId="4" xfId="1" applyNumberFormat="1" applyFont="1" applyBorder="1" applyAlignment="1">
      <alignment horizontal="center" wrapText="1"/>
    </xf>
    <xf numFmtId="183" fontId="2" fillId="5" borderId="4" xfId="4" applyFont="1" applyFill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10" fontId="9" fillId="3" borderId="5" xfId="1" applyNumberFormat="1" applyFont="1" applyFill="1" applyBorder="1" applyAlignment="1">
      <alignment wrapText="1"/>
    </xf>
    <xf numFmtId="10" fontId="3" fillId="2" borderId="5" xfId="4" applyNumberFormat="1" applyFill="1" applyBorder="1"/>
    <xf numFmtId="183" fontId="3" fillId="6" borderId="1" xfId="4" applyNumberFormat="1" applyFill="1" applyBorder="1"/>
    <xf numFmtId="183" fontId="3" fillId="0" borderId="1" xfId="4" applyNumberFormat="1" applyBorder="1"/>
    <xf numFmtId="183" fontId="3" fillId="0" borderId="2" xfId="4" applyNumberFormat="1" applyBorder="1" applyAlignment="1">
      <alignment horizontal="center" wrapText="1"/>
    </xf>
    <xf numFmtId="183" fontId="3" fillId="2" borderId="1" xfId="4" applyNumberFormat="1" applyFill="1" applyBorder="1"/>
    <xf numFmtId="183" fontId="3" fillId="0" borderId="5" xfId="4" applyNumberFormat="1" applyBorder="1"/>
    <xf numFmtId="183" fontId="3" fillId="0" borderId="4" xfId="4" applyNumberFormat="1" applyBorder="1"/>
    <xf numFmtId="183" fontId="0" fillId="2" borderId="1" xfId="5" applyNumberFormat="1" applyFont="1" applyFill="1" applyBorder="1" applyAlignment="1"/>
    <xf numFmtId="183" fontId="3" fillId="0" borderId="0" xfId="4" applyNumberFormat="1" applyAlignment="1">
      <alignment wrapText="1"/>
    </xf>
  </cellXfs>
  <cellStyles count="26">
    <cellStyle name="Currency 2 2 2" xfId="8"/>
    <cellStyle name="Normal 1 2" xfId="20"/>
    <cellStyle name="Normal 2" xfId="4"/>
    <cellStyle name="Normal 2 18 2" xfId="1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3" xfId="23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6"/>
  <sheetViews>
    <sheetView tabSelected="1" zoomScaleNormal="100" workbookViewId="0">
      <selection activeCell="N6" sqref="N6:N12"/>
    </sheetView>
  </sheetViews>
  <sheetFormatPr defaultColWidth="9.140625" defaultRowHeight="15"/>
  <cols>
    <col min="1" max="1" width="10.140625" style="1" customWidth="1"/>
    <col min="2" max="2" width="10" style="2" customWidth="1"/>
    <col min="3" max="3" width="12.42578125" style="2" customWidth="1"/>
    <col min="4" max="4" width="19.140625" style="2" bestFit="1" customWidth="1"/>
    <col min="5" max="5" width="9.140625" style="2" customWidth="1"/>
    <col min="6" max="6" width="15.5703125" style="2" customWidth="1"/>
    <col min="7" max="7" width="9.140625" style="2" customWidth="1"/>
    <col min="8" max="8" width="19.42578125" style="2" customWidth="1"/>
    <col min="9" max="9" width="21" style="2" customWidth="1"/>
    <col min="10" max="10" width="11.140625" style="2" customWidth="1"/>
    <col min="11" max="11" width="47.85546875" style="2" bestFit="1" customWidth="1"/>
    <col min="12" max="12" width="23" style="2" customWidth="1"/>
    <col min="13" max="13" width="13.140625" style="2" bestFit="1" customWidth="1"/>
    <col min="14" max="14" width="8.85546875" style="2" customWidth="1"/>
    <col min="15" max="15" width="11.85546875" style="2" customWidth="1"/>
    <col min="16" max="16" width="8.85546875" style="2" customWidth="1"/>
    <col min="17" max="17" width="8.85546875" style="5" customWidth="1"/>
    <col min="18" max="18" width="11.140625" style="5" customWidth="1"/>
    <col min="19" max="19" width="9.42578125" style="2" customWidth="1"/>
    <col min="20" max="20" width="11.7109375" style="26" customWidth="1"/>
    <col min="21" max="21" width="8.140625" style="28" customWidth="1"/>
    <col min="22" max="23" width="8.7109375" style="25" customWidth="1"/>
    <col min="24" max="24" width="12.42578125" style="28" customWidth="1"/>
    <col min="25" max="25" width="9.85546875" style="28" customWidth="1"/>
    <col min="26" max="26" width="9" style="28" customWidth="1"/>
    <col min="27" max="27" width="6.28515625" style="26" customWidth="1"/>
    <col min="28" max="29" width="11.42578125" style="25" customWidth="1"/>
    <col min="30" max="30" width="9.85546875" style="26" customWidth="1"/>
    <col min="31" max="32" width="7.85546875" style="2" customWidth="1"/>
    <col min="33" max="33" width="9" style="28" customWidth="1"/>
    <col min="34" max="34" width="9" style="26" customWidth="1"/>
    <col min="35" max="35" width="9" style="25" customWidth="1"/>
    <col min="36" max="36" width="10" style="34" customWidth="1"/>
    <col min="37" max="37" width="9" style="5" customWidth="1"/>
    <col min="38" max="38" width="14.140625" style="2" customWidth="1"/>
    <col min="39" max="39" width="8.42578125" style="4" customWidth="1"/>
    <col min="40" max="40" width="10.7109375" style="5" customWidth="1"/>
    <col min="41" max="41" width="11.28515625" style="5" customWidth="1"/>
    <col min="42" max="42" width="11.5703125" style="5" customWidth="1"/>
    <col min="43" max="43" width="8.28515625" style="5" customWidth="1"/>
    <col min="44" max="44" width="11.5703125" style="4" customWidth="1"/>
    <col min="45" max="45" width="10.85546875" style="5" customWidth="1"/>
    <col min="46" max="46" width="8.140625" style="4" customWidth="1"/>
    <col min="47" max="47" width="9.140625" style="5" customWidth="1"/>
    <col min="48" max="48" width="8.140625" style="4" customWidth="1"/>
    <col min="49" max="49" width="9.28515625" style="5" customWidth="1"/>
    <col min="50" max="50" width="6.85546875" style="5" customWidth="1"/>
    <col min="51" max="51" width="9.140625" style="5" customWidth="1"/>
    <col min="52" max="52" width="7.42578125" style="5" customWidth="1"/>
    <col min="53" max="53" width="7.7109375" style="5" customWidth="1"/>
    <col min="54" max="54" width="11.42578125" style="5" customWidth="1"/>
    <col min="55" max="55" width="11.85546875" style="2" customWidth="1"/>
    <col min="56" max="56" width="11.28515625" style="30" customWidth="1"/>
    <col min="57" max="57" width="9.85546875" style="5" customWidth="1"/>
    <col min="58" max="58" width="15" style="4" customWidth="1"/>
    <col min="59" max="59" width="10.140625" style="5" customWidth="1"/>
    <col min="60" max="60" width="8.85546875" style="5" customWidth="1"/>
    <col min="61" max="61" width="10.85546875" style="5" customWidth="1"/>
    <col min="62" max="62" width="8.140625" style="4" customWidth="1"/>
    <col min="63" max="65" width="10.42578125" style="5" customWidth="1"/>
    <col min="66" max="66" width="12.42578125" style="2" customWidth="1"/>
    <col min="67" max="67" width="10.42578125" style="2" customWidth="1"/>
    <col min="68" max="68" width="9.5703125" style="2" customWidth="1"/>
    <col min="69" max="69" width="13.42578125" style="2" customWidth="1"/>
    <col min="70" max="70" width="13.42578125" style="4" customWidth="1"/>
    <col min="71" max="16384" width="9.140625" style="2"/>
  </cols>
  <sheetData>
    <row r="1" spans="1:70" ht="57.95" customHeight="1">
      <c r="A1" s="6" t="s">
        <v>7</v>
      </c>
      <c r="B1" s="6" t="s">
        <v>8</v>
      </c>
      <c r="C1" s="7" t="s">
        <v>9</v>
      </c>
      <c r="D1" s="8" t="s">
        <v>1</v>
      </c>
      <c r="E1" s="8" t="s">
        <v>3</v>
      </c>
      <c r="F1" s="9" t="s">
        <v>10</v>
      </c>
      <c r="G1" s="7" t="s">
        <v>11</v>
      </c>
      <c r="H1" s="10" t="s">
        <v>12</v>
      </c>
      <c r="I1" s="10" t="s">
        <v>13</v>
      </c>
      <c r="J1" s="10" t="s">
        <v>14</v>
      </c>
      <c r="K1" s="35" t="s">
        <v>44</v>
      </c>
      <c r="L1" s="10" t="s">
        <v>15</v>
      </c>
      <c r="M1" s="10" t="s">
        <v>16</v>
      </c>
      <c r="N1" s="7" t="s">
        <v>43</v>
      </c>
      <c r="O1" s="7" t="s">
        <v>17</v>
      </c>
      <c r="P1" s="7" t="s">
        <v>18</v>
      </c>
      <c r="Q1" s="7" t="s">
        <v>41</v>
      </c>
      <c r="R1" s="55" t="s">
        <v>71</v>
      </c>
      <c r="S1" s="10" t="s">
        <v>19</v>
      </c>
      <c r="T1" s="13" t="s">
        <v>39</v>
      </c>
      <c r="U1" s="38" t="s">
        <v>40</v>
      </c>
      <c r="V1" s="52" t="s">
        <v>65</v>
      </c>
      <c r="W1" s="39" t="s">
        <v>47</v>
      </c>
      <c r="X1" s="51" t="s">
        <v>46</v>
      </c>
      <c r="Y1" s="11" t="s">
        <v>2</v>
      </c>
      <c r="Z1" s="27" t="s">
        <v>20</v>
      </c>
      <c r="AA1" s="27" t="s">
        <v>21</v>
      </c>
      <c r="AB1" s="27" t="s">
        <v>22</v>
      </c>
      <c r="AC1" s="56" t="s">
        <v>72</v>
      </c>
      <c r="AD1" s="13" t="s">
        <v>23</v>
      </c>
      <c r="AE1" s="33" t="s">
        <v>24</v>
      </c>
      <c r="AF1" s="54" t="s">
        <v>70</v>
      </c>
      <c r="AG1" s="27" t="s">
        <v>66</v>
      </c>
      <c r="AH1" s="27" t="s">
        <v>67</v>
      </c>
      <c r="AI1" s="27" t="s">
        <v>68</v>
      </c>
      <c r="AJ1" s="12" t="s">
        <v>69</v>
      </c>
      <c r="AK1" s="14" t="s">
        <v>25</v>
      </c>
      <c r="AL1" s="15" t="s">
        <v>26</v>
      </c>
      <c r="AM1" s="6" t="s">
        <v>27</v>
      </c>
      <c r="AN1" s="16" t="s">
        <v>28</v>
      </c>
      <c r="AO1" s="6" t="s">
        <v>29</v>
      </c>
      <c r="AP1" s="17" t="s">
        <v>30</v>
      </c>
      <c r="AQ1" s="18" t="s">
        <v>31</v>
      </c>
      <c r="AR1" s="16" t="s">
        <v>32</v>
      </c>
      <c r="AS1" s="17" t="s">
        <v>33</v>
      </c>
      <c r="AT1" s="16" t="s">
        <v>34</v>
      </c>
      <c r="AU1" s="17" t="s">
        <v>35</v>
      </c>
      <c r="AV1" s="16" t="s">
        <v>36</v>
      </c>
      <c r="AW1" s="17" t="s">
        <v>52</v>
      </c>
      <c r="AX1" s="16" t="s">
        <v>51</v>
      </c>
      <c r="AY1" s="29" t="s">
        <v>48</v>
      </c>
      <c r="AZ1" s="17" t="s">
        <v>49</v>
      </c>
      <c r="BA1" s="16" t="s">
        <v>50</v>
      </c>
      <c r="BB1" s="16" t="s">
        <v>37</v>
      </c>
      <c r="BC1" s="31" t="s">
        <v>38</v>
      </c>
      <c r="BD1" s="19" t="s">
        <v>42</v>
      </c>
      <c r="BE1" s="53" t="s">
        <v>53</v>
      </c>
      <c r="BF1" s="41" t="s">
        <v>55</v>
      </c>
      <c r="BG1" s="16" t="s">
        <v>56</v>
      </c>
      <c r="BH1" s="43" t="s">
        <v>57</v>
      </c>
      <c r="BI1" s="31" t="s">
        <v>58</v>
      </c>
      <c r="BJ1" s="57" t="s">
        <v>59</v>
      </c>
      <c r="BK1" s="46" t="s">
        <v>54</v>
      </c>
      <c r="BL1" s="46" t="s">
        <v>73</v>
      </c>
      <c r="BM1" s="45"/>
      <c r="BN1" s="48" t="s">
        <v>60</v>
      </c>
      <c r="BO1" s="49" t="s">
        <v>62</v>
      </c>
      <c r="BP1" s="48" t="s">
        <v>61</v>
      </c>
      <c r="BQ1" s="49" t="s">
        <v>64</v>
      </c>
      <c r="BR1" s="50" t="s">
        <v>63</v>
      </c>
    </row>
    <row r="2" spans="1:70" s="24" customFormat="1">
      <c r="A2" s="20">
        <v>1</v>
      </c>
      <c r="B2" s="21"/>
      <c r="C2" s="21"/>
      <c r="D2" s="21" t="s">
        <v>5</v>
      </c>
      <c r="E2" s="21"/>
      <c r="F2" s="21" t="s">
        <v>45</v>
      </c>
      <c r="G2" s="22" t="s">
        <v>74</v>
      </c>
      <c r="H2" s="21" t="s">
        <v>77</v>
      </c>
      <c r="I2" s="21" t="s">
        <v>81</v>
      </c>
      <c r="J2" s="32" t="s">
        <v>78</v>
      </c>
      <c r="K2" s="32" t="s">
        <v>75</v>
      </c>
      <c r="L2" s="21" t="s">
        <v>79</v>
      </c>
      <c r="M2" s="21" t="s">
        <v>76</v>
      </c>
      <c r="N2" s="32"/>
      <c r="O2" s="59" t="s">
        <v>83</v>
      </c>
      <c r="P2" s="37"/>
      <c r="Q2" s="21"/>
      <c r="R2" s="32"/>
      <c r="S2" s="60" t="s">
        <v>6</v>
      </c>
      <c r="T2" s="60">
        <v>300</v>
      </c>
      <c r="U2" s="61"/>
      <c r="V2" s="62">
        <f>IF(W2="","",X2*W2)</f>
        <v>73.060500000000005</v>
      </c>
      <c r="W2" s="63">
        <v>7.95</v>
      </c>
      <c r="X2" s="60">
        <v>9.19</v>
      </c>
      <c r="Y2" s="60" t="s">
        <v>4</v>
      </c>
      <c r="Z2" s="60">
        <v>49</v>
      </c>
      <c r="AA2" s="60">
        <v>30</v>
      </c>
      <c r="AB2" s="60">
        <v>35</v>
      </c>
      <c r="AC2" s="64">
        <v>2</v>
      </c>
      <c r="AD2" s="60">
        <v>6</v>
      </c>
      <c r="AE2" s="62">
        <f t="shared" ref="AE2:AE3" si="0">IF(Z2="","",Z2*AA2*AB2/1000000)</f>
        <v>5.1450000000000003E-2</v>
      </c>
      <c r="AF2" s="64" t="s">
        <v>0</v>
      </c>
      <c r="AG2" s="60">
        <v>9</v>
      </c>
      <c r="AH2" s="60">
        <v>11</v>
      </c>
      <c r="AI2" s="60">
        <v>2</v>
      </c>
      <c r="AJ2" s="60">
        <v>5.16</v>
      </c>
      <c r="AK2" s="60">
        <v>65</v>
      </c>
      <c r="AL2" s="62">
        <f t="shared" ref="AL2:AL3" si="1">IF(AD2="","",AK2/AE2*AD2)</f>
        <v>7580.1749271136996</v>
      </c>
      <c r="AM2" s="60">
        <v>4050</v>
      </c>
      <c r="AN2" s="62">
        <f>IF(ISERROR(AM2/AL2),"",AM2/AL2)</f>
        <v>0.53428846153846199</v>
      </c>
      <c r="AO2" s="60" t="s">
        <v>82</v>
      </c>
      <c r="AP2" s="60">
        <v>0.60299999999999998</v>
      </c>
      <c r="AQ2" s="62">
        <f t="shared" ref="AQ2:AQ3" si="2">IF(ISERROR(X2*AP2),"",X2*AP2)</f>
        <v>5.5415700000000001</v>
      </c>
      <c r="AR2" s="62">
        <f t="shared" ref="AR2:AR3" si="3">IF(ISERROR(X2+AN2+AQ2),"",X2+AN2+AQ2)</f>
        <v>15.2658584615385</v>
      </c>
      <c r="AS2" s="60">
        <v>0.1</v>
      </c>
      <c r="AT2" s="62">
        <f>IF(ISERROR(BE2*AS2),"",BE2*AS2)</f>
        <v>3.5</v>
      </c>
      <c r="AU2" s="60">
        <v>0.15</v>
      </c>
      <c r="AV2" s="62">
        <f>IF(ISERROR(BE2*AU2),"",BE2*AU2)</f>
        <v>5.25</v>
      </c>
      <c r="AW2" s="60">
        <v>0.1</v>
      </c>
      <c r="AX2" s="62">
        <f>IF(ISERROR(BE2*AW2),"",BE2*AW2)</f>
        <v>3.5</v>
      </c>
      <c r="AY2" s="60"/>
      <c r="AZ2" s="60">
        <v>0</v>
      </c>
      <c r="BA2" s="62">
        <f>IF(ISERROR(BE2*AZ2),"",BE2*AZ2)</f>
        <v>0</v>
      </c>
      <c r="BB2" s="62">
        <f>IF(ISERROR(AT2+AV2+AX2+BA2),"",AT2+AV2+AX2+BA2)</f>
        <v>12.25</v>
      </c>
      <c r="BC2" s="62">
        <f t="shared" ref="BC2:BC3" si="4">IF(ISERROR(AR2+BB2),"",AR2+BB2)</f>
        <v>27.5158584615385</v>
      </c>
      <c r="BD2" s="65">
        <f t="shared" ref="BD2:BD3" si="5">IF(ISERROR((BE2-BC2)/BE2),"",(BE2-BC2)/BE2)</f>
        <v>0.21383261538461401</v>
      </c>
      <c r="BE2" s="62">
        <v>35</v>
      </c>
      <c r="BF2" s="64">
        <v>0.3</v>
      </c>
      <c r="BG2" s="23">
        <f>IF(BF2="","",BK2*BF2)</f>
        <v>21</v>
      </c>
      <c r="BH2" s="36">
        <v>15</v>
      </c>
      <c r="BI2" s="23">
        <f>IF(ISERROR(BC2+BG2+BH2),"",BC2+BG2+BH2)</f>
        <v>63.52</v>
      </c>
      <c r="BJ2" s="58">
        <f>IF(BK2="","",(BK2-BI2)/BK2)</f>
        <v>9.2399999999999996E-2</v>
      </c>
      <c r="BK2" s="36">
        <v>69.989999999999995</v>
      </c>
      <c r="BL2" s="42">
        <v>0.5</v>
      </c>
      <c r="BM2" s="3"/>
      <c r="BN2" s="40">
        <f>BE2</f>
        <v>35</v>
      </c>
      <c r="BO2" s="47">
        <f>IF(BP2="","",CEILING(BP2/0.9 - 0.01, 10) - 0.01)</f>
        <v>79.989999999999995</v>
      </c>
      <c r="BP2" s="40">
        <f>IF(BK2="","",BK2)</f>
        <v>69.989999999999995</v>
      </c>
      <c r="BQ2" s="44">
        <f>IF(BN2="","",(BN2-AR2)/BN2)</f>
        <v>0.56379999999999997</v>
      </c>
      <c r="BR2" s="44">
        <f>IF(BO2="","",(BO2-BN2)/BO2)</f>
        <v>0.56240000000000001</v>
      </c>
    </row>
    <row r="3" spans="1:70" s="24" customFormat="1">
      <c r="A3" s="20">
        <v>2</v>
      </c>
      <c r="B3" s="21"/>
      <c r="C3" s="21"/>
      <c r="D3" s="21" t="s">
        <v>5</v>
      </c>
      <c r="E3" s="21"/>
      <c r="F3" s="21" t="s">
        <v>45</v>
      </c>
      <c r="G3" s="22" t="s">
        <v>74</v>
      </c>
      <c r="H3" s="21" t="s">
        <v>77</v>
      </c>
      <c r="I3" s="21" t="s">
        <v>81</v>
      </c>
      <c r="J3" s="32" t="s">
        <v>78</v>
      </c>
      <c r="K3" s="32"/>
      <c r="L3" s="21" t="s">
        <v>79</v>
      </c>
      <c r="M3" s="21" t="s">
        <v>80</v>
      </c>
      <c r="N3" s="32"/>
      <c r="O3" s="59" t="s">
        <v>84</v>
      </c>
      <c r="P3" s="21"/>
      <c r="Q3" s="21"/>
      <c r="R3" s="32"/>
      <c r="S3" s="60" t="s">
        <v>6</v>
      </c>
      <c r="T3" s="60">
        <v>300</v>
      </c>
      <c r="U3" s="61"/>
      <c r="V3" s="62">
        <f>IF(W3="","",X3*W3)</f>
        <v>73.060500000000005</v>
      </c>
      <c r="W3" s="63">
        <v>7.95</v>
      </c>
      <c r="X3" s="60">
        <v>9.19</v>
      </c>
      <c r="Y3" s="60" t="s">
        <v>4</v>
      </c>
      <c r="Z3" s="60">
        <v>49</v>
      </c>
      <c r="AA3" s="60">
        <v>30</v>
      </c>
      <c r="AB3" s="60">
        <v>35</v>
      </c>
      <c r="AC3" s="64">
        <v>2</v>
      </c>
      <c r="AD3" s="60">
        <v>6</v>
      </c>
      <c r="AE3" s="62">
        <f t="shared" si="0"/>
        <v>5.1450000000000003E-2</v>
      </c>
      <c r="AF3" s="64" t="s">
        <v>0</v>
      </c>
      <c r="AG3" s="60">
        <v>9</v>
      </c>
      <c r="AH3" s="60">
        <v>11</v>
      </c>
      <c r="AI3" s="60">
        <v>2</v>
      </c>
      <c r="AJ3" s="60">
        <v>5.16</v>
      </c>
      <c r="AK3" s="60">
        <v>65</v>
      </c>
      <c r="AL3" s="62">
        <f t="shared" si="1"/>
        <v>7580.1749271136996</v>
      </c>
      <c r="AM3" s="60">
        <v>4050</v>
      </c>
      <c r="AN3" s="62">
        <f>IF(ISERROR(AM3/AL3),"",AM3/AL3)</f>
        <v>0.53428846153846199</v>
      </c>
      <c r="AO3" s="60" t="s">
        <v>82</v>
      </c>
      <c r="AP3" s="60">
        <v>0.60299999999999998</v>
      </c>
      <c r="AQ3" s="62">
        <f t="shared" si="2"/>
        <v>5.5415700000000001</v>
      </c>
      <c r="AR3" s="62">
        <f t="shared" si="3"/>
        <v>15.2658584615385</v>
      </c>
      <c r="AS3" s="60">
        <v>0.1</v>
      </c>
      <c r="AT3" s="62">
        <f>IF(ISERROR(BE3*AS3),"",BE3*AS3)</f>
        <v>3.5</v>
      </c>
      <c r="AU3" s="60">
        <v>0.15</v>
      </c>
      <c r="AV3" s="62">
        <f>IF(ISERROR(BE3*AU3),"",BE3*AU3)</f>
        <v>5.25</v>
      </c>
      <c r="AW3" s="60">
        <v>0.1</v>
      </c>
      <c r="AX3" s="62">
        <f>IF(ISERROR(BE3*AW3),"",BE3*AW3)</f>
        <v>3.5</v>
      </c>
      <c r="AY3" s="60"/>
      <c r="AZ3" s="60">
        <v>0</v>
      </c>
      <c r="BA3" s="62">
        <f>IF(ISERROR(BE3*AZ3),"",BE3*AZ3)</f>
        <v>0</v>
      </c>
      <c r="BB3" s="62">
        <f>IF(ISERROR(AT3+AV3+AX3+BA3),"",AT3+AV3+AX3+BA3)</f>
        <v>12.25</v>
      </c>
      <c r="BC3" s="62">
        <f t="shared" si="4"/>
        <v>27.5158584615385</v>
      </c>
      <c r="BD3" s="65">
        <f t="shared" si="5"/>
        <v>0.21383261538461401</v>
      </c>
      <c r="BE3" s="62">
        <v>35</v>
      </c>
      <c r="BF3" s="64">
        <v>0.3</v>
      </c>
      <c r="BG3" s="23">
        <f>IF(BF3="","",BK3*BF3)</f>
        <v>21</v>
      </c>
      <c r="BH3" s="36">
        <v>15</v>
      </c>
      <c r="BI3" s="23">
        <f>IF(ISERROR(BC3+BG3+BH3),"",BC3+BG3+BH3)</f>
        <v>63.52</v>
      </c>
      <c r="BJ3" s="58">
        <f>IF(BK3="","",(BK3-BI3)/BK3)</f>
        <v>9.2399999999999996E-2</v>
      </c>
      <c r="BK3" s="36">
        <v>69.989999999999995</v>
      </c>
      <c r="BL3" s="42">
        <v>0.5</v>
      </c>
      <c r="BM3" s="3"/>
      <c r="BN3" s="40">
        <f t="shared" ref="BN3" si="6">BE3</f>
        <v>35</v>
      </c>
      <c r="BO3" s="47">
        <f t="shared" ref="BO3" si="7">IF(BP3="","",CEILING(BP3/0.9 - 0.01, 10) - 0.01)</f>
        <v>79.989999999999995</v>
      </c>
      <c r="BP3" s="40">
        <f t="shared" ref="BP3" si="8">IF(BK3="","",BK3)</f>
        <v>69.989999999999995</v>
      </c>
      <c r="BQ3" s="44">
        <f t="shared" ref="BQ3" si="9">IF(BN3="","",(BN3-AR3)/BN3)</f>
        <v>0.56379999999999997</v>
      </c>
      <c r="BR3" s="44">
        <f t="shared" ref="BR3" si="10">IF(BO3="","",(BO3-BN3)/BO3)</f>
        <v>0.56240000000000001</v>
      </c>
    </row>
    <row r="4" spans="1:70"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</row>
    <row r="5" spans="1:70"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</row>
    <row r="6" spans="1:70"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</row>
  </sheetData>
  <sheetProtection insertRows="0" deleteRows="0" sort="0"/>
  <protectedRanges>
    <protectedRange sqref="C2:C83 K4:S7 BJ2:BJ3 D2:E84 F2:J83 U4:BB83 A2:B84 L2:S3 AQ2:BH3 V2:Y3 AE2:AF3 AK2:AL3 AN2:AN3 K10:S83 K8:M9 O8:S9" name="Range1"/>
    <protectedRange sqref="AG2:AJ3 Z2:AC3" name="Range1_2"/>
    <protectedRange sqref="AM2:AM3" name="Range1_3"/>
    <protectedRange sqref="AO2:AP3" name="Range1_4"/>
    <protectedRange sqref="T2:T3" name="Range1_6"/>
    <protectedRange sqref="K2:K3" name="Range1_1"/>
    <protectedRange sqref="N8:N9" name="Range1_5"/>
  </protectedRanges>
  <phoneticPr fontId="11" type="noConversion"/>
  <dataValidations count="6">
    <dataValidation type="list" allowBlank="1" showInputMessage="1" showErrorMessage="1" sqref="D2:D3">
      <formula1>#REF!</formula1>
    </dataValidation>
    <dataValidation type="list" allowBlank="1" showInputMessage="1" showErrorMessage="1" sqref="E2:E3">
      <formula1>#REF!</formula1>
    </dataValidation>
    <dataValidation type="list" allowBlank="1" showInputMessage="1" showErrorMessage="1" sqref="S2:S3">
      <formula1>#REF!</formula1>
    </dataValidation>
    <dataValidation type="list" allowBlank="1" showInputMessage="1" showErrorMessage="1" sqref="Y2:Y3">
      <formula1>#REF!</formula1>
    </dataValidation>
    <dataValidation type="list" allowBlank="1" showInputMessage="1" showErrorMessage="1" sqref="F2:F3">
      <formula1>#REF!</formula1>
    </dataValidation>
    <dataValidation type="list" allowBlank="1" showInputMessage="1" showErrorMessage="1" sqref="R2:R3 AF2:AF3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2025-12-29T04:54:01Z</dcterms:modified>
</cp:coreProperties>
</file>