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- Selected" sheetId="1" r:id="rId1"/>
  </sheets>
  <externalReferences>
    <externalReference r:id="rId2"/>
    <externalReference r:id="rId3"/>
  </externalReferences>
  <definedNames>
    <definedName name="_cat82">#REF!</definedName>
    <definedName name="a">#REF!,#REF!,#REF!,#REF!,#REF!,#REF!</definedName>
    <definedName name="AD">#REF!</definedName>
    <definedName name="AIM">#REF!</definedName>
    <definedName name="Artwork">#REF!</definedName>
    <definedName name="AssortedSKU_Range">#REF!</definedName>
    <definedName name="ATTR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#REF!</definedName>
    <definedName name="brown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se_Freight_Range">#REF!</definedName>
    <definedName name="CATEGORY">#REF!</definedName>
    <definedName name="categoryfinal">#REF!</definedName>
    <definedName name="CH">#REF!</definedName>
    <definedName name="chargeback">#REF!</definedName>
    <definedName name="colour">#REF!</definedName>
    <definedName name="COLUMN">#REF!</definedName>
    <definedName name="Commitment">#REF!</definedName>
    <definedName name="CON">#REF!</definedName>
    <definedName name="CONS">#REF!</definedName>
    <definedName name="COO_Dest">#REF!:#REF!</definedName>
    <definedName name="COOCountry_Range">#REF!</definedName>
    <definedName name="COODest_Range">#REF!</definedName>
    <definedName name="countries">#REF!</definedName>
    <definedName name="d">#REF!</definedName>
    <definedName name="dealPricing_Range">#REF!</definedName>
    <definedName name="Decorative_Accessories">#REF!</definedName>
    <definedName name="Decorative_Pillows_Inserts_Covers">#REF!</definedName>
    <definedName name="Description1_Range">#REF!</definedName>
    <definedName name="Description2_Range">#REF!</definedName>
    <definedName name="DesignStrat">#REF!</definedName>
    <definedName name="diffgrp">#REF!</definedName>
    <definedName name="DIFFS">#REF!</definedName>
    <definedName name="Down_Comforters">#REF!</definedName>
    <definedName name="dumb">#REF!</definedName>
    <definedName name="Duvet_Covers">#REF!</definedName>
    <definedName name="Electrics">#REF!</definedName>
    <definedName name="Exchange_Rate">#REF!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eed">#REF!</definedName>
    <definedName name="FIFRACompliance_Range">#REF!</definedName>
    <definedName name="FIFRAExemption_Range">#REF!</definedName>
    <definedName name="finalports">#REF!</definedName>
    <definedName name="foam">#REF!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_ulreq_Range">#REF!</definedName>
    <definedName name="Gold1">#REF!</definedName>
    <definedName name="h">#REF!</definedName>
    <definedName name="HANGER">#REF!</definedName>
    <definedName name="hanger2">#REF!</definedName>
    <definedName name="HBC">#REF!</definedName>
    <definedName name="help">#REF!</definedName>
    <definedName name="here">#REF!</definedName>
    <definedName name="Home_Décor">#REF!</definedName>
    <definedName name="Home_Décor.">#REF!</definedName>
    <definedName name="i">#REF!</definedName>
    <definedName name="IAN">#REF!</definedName>
    <definedName name="ItemInfoList">#REF!</definedName>
    <definedName name="ItemList">#REF!</definedName>
    <definedName name="katie">#REF!</definedName>
    <definedName name="KD">#REF!</definedName>
    <definedName name="Kids_Bath">#REF!</definedName>
    <definedName name="Kids_or_Teen">#REF!</definedName>
    <definedName name="LicensedProduct_Range">#REF!</definedName>
    <definedName name="Lighting_or_Candleholders">#REF!</definedName>
    <definedName name="lnk">#REF!</definedName>
    <definedName name="loctype">#REF!</definedName>
    <definedName name="M">#REF!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#REF!</definedName>
    <definedName name="one">#REF!</definedName>
    <definedName name="ORDERTYPE">#REF!</definedName>
    <definedName name="OTB">#REF!</definedName>
    <definedName name="Outdoor">#REF!</definedName>
    <definedName name="PACK">#REF!</definedName>
    <definedName name="Pet_Care">#REF!</definedName>
    <definedName name="Pillow_Shams">#REF!</definedName>
    <definedName name="Pillowcases">#REF!</definedName>
    <definedName name="PkgFormat">#REF!</definedName>
    <definedName name="PL">#REF!</definedName>
    <definedName name="po_type">#REF!</definedName>
    <definedName name="PORT_IFF">#REF!</definedName>
    <definedName name="POtype">#REF!</definedName>
    <definedName name="Preticketed_Range">#REF!</definedName>
    <definedName name="_xlnm.Print_Area">#REF!</definedName>
    <definedName name="PRINT_AREA_MI">#REF!</definedName>
    <definedName name="Prints">#REF!</definedName>
    <definedName name="PT">#REF!</definedName>
    <definedName name="PW">#REF!</definedName>
    <definedName name="QSFOB">#REF!</definedName>
    <definedName name="Quilts">#REF!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PR_o_YN_Rangee">#REF!</definedName>
    <definedName name="retailUS_O_YN_Range">#REF!</definedName>
    <definedName name="RN">#REF!</definedName>
    <definedName name="ROW">#REF!</definedName>
    <definedName name="runnum">#REF!</definedName>
    <definedName name="sbm">#REF!</definedName>
    <definedName name="scalenum">#REF!</definedName>
    <definedName name="Seasonal">#REF!</definedName>
    <definedName name="SellUnits_Range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#REF!</definedName>
    <definedName name="ssn_code">#REF!</definedName>
    <definedName name="ssn_phase">#REF!</definedName>
    <definedName name="SUB">#REF!</definedName>
    <definedName name="subcat">#REF!</definedName>
    <definedName name="suggestedMessage_Range">#REF!</definedName>
    <definedName name="SUPPLIER">#REF!</definedName>
    <definedName name="suzi">#REF!</definedName>
    <definedName name="suzie">#REF!</definedName>
    <definedName name="t">#REF!</definedName>
    <definedName name="TBJ">#REF!</definedName>
    <definedName name="TERMS">#REF!</definedName>
    <definedName name="three">#REF!</definedName>
    <definedName name="TICKET">#REF!</definedName>
    <definedName name="ticket2">#REF!</definedName>
    <definedName name="TOTAL">#REF!</definedName>
    <definedName name="totals">#REF!</definedName>
    <definedName name="Towels_Bath_Sheets">#REF!</definedName>
    <definedName name="toys">#REF!</definedName>
    <definedName name="two">#REF!</definedName>
    <definedName name="UDA3A">#REF!</definedName>
    <definedName name="UDA3B">#REF!</definedName>
    <definedName name="UNIT">#REF!</definedName>
    <definedName name="upc">#REF!</definedName>
    <definedName name="UPC1A">#REF!</definedName>
    <definedName name="UPC2A">#REF!</definedName>
    <definedName name="WAREHOUSE">#REF!</definedName>
    <definedName name="WD">#REF!</definedName>
    <definedName name="wer">#REF!</definedName>
    <definedName name="Window_Treatments_Hardware_Accessories">#REF!</definedName>
    <definedName name="Window_Treatments_Hardware_Accessories.">#REF!</definedName>
    <definedName name="wood">#REF!</definedName>
    <definedName name="y">#REF!</definedName>
    <definedName name="YN">#REF!</definedName>
    <definedName name="YNE">#REF!</definedName>
    <definedName name="YNES">#REF!</definedName>
    <definedName name="z">#REF!</definedName>
    <definedName name="先说说">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57" i="1" l="1"/>
  <c r="BG57" i="1"/>
  <c r="BF57" i="1"/>
  <c r="AY57" i="1"/>
  <c r="AS57" i="1"/>
  <c r="AP57" i="1"/>
  <c r="AN57" i="1"/>
  <c r="AK57" i="1"/>
  <c r="AD57" i="1"/>
  <c r="AF57" i="1" s="1"/>
  <c r="AH57" i="1" s="1"/>
  <c r="BH56" i="1"/>
  <c r="BG56" i="1"/>
  <c r="BF56" i="1"/>
  <c r="AY56" i="1"/>
  <c r="AS56" i="1"/>
  <c r="AP56" i="1"/>
  <c r="AN56" i="1"/>
  <c r="AK56" i="1"/>
  <c r="AD56" i="1"/>
  <c r="AF56" i="1" s="1"/>
  <c r="AH56" i="1" s="1"/>
  <c r="BH55" i="1"/>
  <c r="BG55" i="1"/>
  <c r="BF55" i="1"/>
  <c r="AY55" i="1"/>
  <c r="AS55" i="1"/>
  <c r="AP55" i="1"/>
  <c r="AN55" i="1"/>
  <c r="AK55" i="1"/>
  <c r="AD55" i="1"/>
  <c r="AF55" i="1" s="1"/>
  <c r="AH55" i="1" s="1"/>
  <c r="BH54" i="1"/>
  <c r="BG54" i="1"/>
  <c r="BF54" i="1"/>
  <c r="AY54" i="1"/>
  <c r="AS54" i="1"/>
  <c r="AP54" i="1"/>
  <c r="AN54" i="1"/>
  <c r="AK54" i="1"/>
  <c r="AD54" i="1"/>
  <c r="AF54" i="1" s="1"/>
  <c r="AH54" i="1" s="1"/>
  <c r="BH53" i="1"/>
  <c r="BG53" i="1"/>
  <c r="BF53" i="1"/>
  <c r="AY53" i="1"/>
  <c r="AS53" i="1"/>
  <c r="AP53" i="1"/>
  <c r="AN53" i="1"/>
  <c r="AK53" i="1"/>
  <c r="AD53" i="1"/>
  <c r="AF53" i="1" s="1"/>
  <c r="AH53" i="1" s="1"/>
  <c r="BH52" i="1"/>
  <c r="BG52" i="1"/>
  <c r="BF52" i="1"/>
  <c r="AY52" i="1"/>
  <c r="AS52" i="1"/>
  <c r="AP52" i="1"/>
  <c r="AN52" i="1"/>
  <c r="AK52" i="1"/>
  <c r="AD52" i="1"/>
  <c r="AF52" i="1" s="1"/>
  <c r="AH52" i="1" s="1"/>
  <c r="BH51" i="1"/>
  <c r="BG51" i="1"/>
  <c r="BF51" i="1"/>
  <c r="AY51" i="1"/>
  <c r="AS51" i="1"/>
  <c r="AP51" i="1"/>
  <c r="AN51" i="1"/>
  <c r="AD51" i="1"/>
  <c r="AF51" i="1" s="1"/>
  <c r="AH51" i="1" s="1"/>
  <c r="S51" i="1"/>
  <c r="BH50" i="1"/>
  <c r="BG50" i="1"/>
  <c r="BF50" i="1"/>
  <c r="AY50" i="1"/>
  <c r="AS50" i="1"/>
  <c r="AP50" i="1"/>
  <c r="AN50" i="1"/>
  <c r="AD50" i="1"/>
  <c r="AF50" i="1" s="1"/>
  <c r="AH50" i="1" s="1"/>
  <c r="S50" i="1"/>
  <c r="BH49" i="1"/>
  <c r="BG49" i="1"/>
  <c r="BF49" i="1"/>
  <c r="AY49" i="1"/>
  <c r="AS49" i="1"/>
  <c r="AP49" i="1"/>
  <c r="AN49" i="1"/>
  <c r="AD49" i="1"/>
  <c r="AF49" i="1" s="1"/>
  <c r="AH49" i="1" s="1"/>
  <c r="AL49" i="1" s="1"/>
  <c r="S49" i="1"/>
  <c r="AK49" i="1" s="1"/>
  <c r="BA48" i="1"/>
  <c r="BH48" i="1" s="1"/>
  <c r="AY48" i="1"/>
  <c r="AS48" i="1"/>
  <c r="AP48" i="1"/>
  <c r="AN48" i="1"/>
  <c r="AD48" i="1"/>
  <c r="AF48" i="1" s="1"/>
  <c r="AH48" i="1" s="1"/>
  <c r="S48" i="1"/>
  <c r="BA47" i="1"/>
  <c r="BF47" i="1" s="1"/>
  <c r="AY47" i="1"/>
  <c r="AS47" i="1"/>
  <c r="AP47" i="1"/>
  <c r="AN47" i="1"/>
  <c r="AD47" i="1"/>
  <c r="AF47" i="1" s="1"/>
  <c r="AH47" i="1" s="1"/>
  <c r="S47" i="1"/>
  <c r="BA46" i="1"/>
  <c r="BH46" i="1" s="1"/>
  <c r="AY46" i="1"/>
  <c r="AS46" i="1"/>
  <c r="AP46" i="1"/>
  <c r="AN46" i="1"/>
  <c r="AD46" i="1"/>
  <c r="AF46" i="1" s="1"/>
  <c r="AH46" i="1" s="1"/>
  <c r="S46" i="1"/>
  <c r="BA45" i="1"/>
  <c r="BF45" i="1" s="1"/>
  <c r="AY45" i="1"/>
  <c r="AS45" i="1"/>
  <c r="AP45" i="1"/>
  <c r="AN45" i="1"/>
  <c r="AD45" i="1"/>
  <c r="AF45" i="1" s="1"/>
  <c r="AH45" i="1" s="1"/>
  <c r="S45" i="1"/>
  <c r="AK45" i="1" s="1"/>
  <c r="BA44" i="1"/>
  <c r="BH44" i="1" s="1"/>
  <c r="AY44" i="1"/>
  <c r="AS44" i="1"/>
  <c r="AP44" i="1"/>
  <c r="AN44" i="1"/>
  <c r="AD44" i="1"/>
  <c r="AF44" i="1" s="1"/>
  <c r="AH44" i="1" s="1"/>
  <c r="S44" i="1"/>
  <c r="BH43" i="1"/>
  <c r="BG43" i="1"/>
  <c r="BF43" i="1"/>
  <c r="AY43" i="1"/>
  <c r="AS43" i="1"/>
  <c r="AP43" i="1"/>
  <c r="AN43" i="1"/>
  <c r="AD43" i="1"/>
  <c r="AF43" i="1" s="1"/>
  <c r="AH43" i="1" s="1"/>
  <c r="S43" i="1"/>
  <c r="AK43" i="1" s="1"/>
  <c r="BH42" i="1"/>
  <c r="BG42" i="1"/>
  <c r="BF42" i="1"/>
  <c r="AY42" i="1"/>
  <c r="AS42" i="1"/>
  <c r="AP42" i="1"/>
  <c r="AN42" i="1"/>
  <c r="AD42" i="1"/>
  <c r="AF42" i="1" s="1"/>
  <c r="AH42" i="1" s="1"/>
  <c r="S42" i="1"/>
  <c r="AK42" i="1" s="1"/>
  <c r="BH41" i="1"/>
  <c r="BG41" i="1"/>
  <c r="BF41" i="1"/>
  <c r="AY41" i="1"/>
  <c r="AS41" i="1"/>
  <c r="AP41" i="1"/>
  <c r="AN41" i="1"/>
  <c r="AD41" i="1"/>
  <c r="AF41" i="1" s="1"/>
  <c r="AH41" i="1" s="1"/>
  <c r="S41" i="1"/>
  <c r="AK41" i="1" s="1"/>
  <c r="BA40" i="1"/>
  <c r="BH40" i="1" s="1"/>
  <c r="AY40" i="1"/>
  <c r="AS40" i="1"/>
  <c r="AP40" i="1"/>
  <c r="AN40" i="1"/>
  <c r="AK40" i="1"/>
  <c r="AD40" i="1"/>
  <c r="AF40" i="1" s="1"/>
  <c r="AH40" i="1" s="1"/>
  <c r="BA39" i="1"/>
  <c r="BF39" i="1" s="1"/>
  <c r="AY39" i="1"/>
  <c r="AS39" i="1"/>
  <c r="AP39" i="1"/>
  <c r="AN39" i="1"/>
  <c r="AK39" i="1"/>
  <c r="AD39" i="1"/>
  <c r="AF39" i="1" s="1"/>
  <c r="AH39" i="1" s="1"/>
  <c r="BA38" i="1"/>
  <c r="BG38" i="1" s="1"/>
  <c r="AY38" i="1"/>
  <c r="AS38" i="1"/>
  <c r="AP38" i="1"/>
  <c r="AN38" i="1"/>
  <c r="AK38" i="1"/>
  <c r="AD38" i="1"/>
  <c r="AF38" i="1" s="1"/>
  <c r="AH38" i="1" s="1"/>
  <c r="AL38" i="1" s="1"/>
  <c r="BA37" i="1"/>
  <c r="BF37" i="1" s="1"/>
  <c r="AY37" i="1"/>
  <c r="AS37" i="1"/>
  <c r="AP37" i="1"/>
  <c r="AN37" i="1"/>
  <c r="AK37" i="1"/>
  <c r="AD37" i="1"/>
  <c r="AF37" i="1" s="1"/>
  <c r="AH37" i="1" s="1"/>
  <c r="BA36" i="1"/>
  <c r="BG36" i="1" s="1"/>
  <c r="AY36" i="1"/>
  <c r="AS36" i="1"/>
  <c r="AP36" i="1"/>
  <c r="AN36" i="1"/>
  <c r="AK36" i="1"/>
  <c r="AD36" i="1"/>
  <c r="AF36" i="1" s="1"/>
  <c r="AH36" i="1" s="1"/>
  <c r="BA35" i="1"/>
  <c r="BH35" i="1" s="1"/>
  <c r="AY35" i="1"/>
  <c r="AS35" i="1"/>
  <c r="AP35" i="1"/>
  <c r="AN35" i="1"/>
  <c r="AK35" i="1"/>
  <c r="AD35" i="1"/>
  <c r="AF35" i="1" s="1"/>
  <c r="AH35" i="1" s="1"/>
  <c r="BA34" i="1"/>
  <c r="BG34" i="1" s="1"/>
  <c r="AY34" i="1"/>
  <c r="AS34" i="1"/>
  <c r="AP34" i="1"/>
  <c r="AN34" i="1"/>
  <c r="AK34" i="1"/>
  <c r="AD34" i="1"/>
  <c r="AF34" i="1" s="1"/>
  <c r="AH34" i="1" s="1"/>
  <c r="BH33" i="1"/>
  <c r="BG33" i="1"/>
  <c r="BF33" i="1"/>
  <c r="AY33" i="1"/>
  <c r="AS33" i="1"/>
  <c r="AP33" i="1"/>
  <c r="AN33" i="1"/>
  <c r="AK33" i="1"/>
  <c r="AD33" i="1"/>
  <c r="AF33" i="1" s="1"/>
  <c r="AH33" i="1" s="1"/>
  <c r="BA32" i="1"/>
  <c r="BG32" i="1" s="1"/>
  <c r="AY32" i="1"/>
  <c r="AS32" i="1"/>
  <c r="AP32" i="1"/>
  <c r="AN32" i="1"/>
  <c r="AK32" i="1"/>
  <c r="AD32" i="1"/>
  <c r="AF32" i="1" s="1"/>
  <c r="AH32" i="1" s="1"/>
  <c r="BA31" i="1"/>
  <c r="BH31" i="1" s="1"/>
  <c r="AY31" i="1"/>
  <c r="AS31" i="1"/>
  <c r="AP31" i="1"/>
  <c r="AN31" i="1"/>
  <c r="AK31" i="1"/>
  <c r="AD31" i="1"/>
  <c r="AF31" i="1" s="1"/>
  <c r="AH31" i="1" s="1"/>
  <c r="BA30" i="1"/>
  <c r="BG30" i="1" s="1"/>
  <c r="AY30" i="1"/>
  <c r="AS30" i="1"/>
  <c r="AP30" i="1"/>
  <c r="AN30" i="1"/>
  <c r="AK30" i="1"/>
  <c r="AD30" i="1"/>
  <c r="AF30" i="1" s="1"/>
  <c r="AH30" i="1" s="1"/>
  <c r="BA29" i="1"/>
  <c r="BF29" i="1" s="1"/>
  <c r="AY29" i="1"/>
  <c r="AS29" i="1"/>
  <c r="AP29" i="1"/>
  <c r="AN29" i="1"/>
  <c r="AK29" i="1"/>
  <c r="AD29" i="1"/>
  <c r="AF29" i="1" s="1"/>
  <c r="AH29" i="1" s="1"/>
  <c r="BA28" i="1"/>
  <c r="BG28" i="1" s="1"/>
  <c r="AY28" i="1"/>
  <c r="AS28" i="1"/>
  <c r="AP28" i="1"/>
  <c r="AN28" i="1"/>
  <c r="AK28" i="1"/>
  <c r="AD28" i="1"/>
  <c r="AF28" i="1" s="1"/>
  <c r="AH28" i="1" s="1"/>
  <c r="BA27" i="1"/>
  <c r="BH27" i="1" s="1"/>
  <c r="AY27" i="1"/>
  <c r="AS27" i="1"/>
  <c r="AP27" i="1"/>
  <c r="AN27" i="1"/>
  <c r="AK27" i="1"/>
  <c r="AD27" i="1"/>
  <c r="AF27" i="1" s="1"/>
  <c r="AH27" i="1" s="1"/>
  <c r="BA26" i="1"/>
  <c r="BG26" i="1" s="1"/>
  <c r="AY26" i="1"/>
  <c r="AS26" i="1"/>
  <c r="AP26" i="1"/>
  <c r="AN26" i="1"/>
  <c r="AK26" i="1"/>
  <c r="AD26" i="1"/>
  <c r="AF26" i="1" s="1"/>
  <c r="AH26" i="1" s="1"/>
  <c r="BA25" i="1"/>
  <c r="BF25" i="1" s="1"/>
  <c r="AY25" i="1"/>
  <c r="AS25" i="1"/>
  <c r="AP25" i="1"/>
  <c r="AN25" i="1"/>
  <c r="AK25" i="1"/>
  <c r="AD25" i="1"/>
  <c r="AF25" i="1" s="1"/>
  <c r="AH25" i="1" s="1"/>
  <c r="BA24" i="1"/>
  <c r="BG24" i="1" s="1"/>
  <c r="AY24" i="1"/>
  <c r="AS24" i="1"/>
  <c r="AP24" i="1"/>
  <c r="AN24" i="1"/>
  <c r="AK24" i="1"/>
  <c r="AD24" i="1"/>
  <c r="AF24" i="1" s="1"/>
  <c r="AH24" i="1" s="1"/>
  <c r="BA23" i="1"/>
  <c r="BH23" i="1" s="1"/>
  <c r="AY23" i="1"/>
  <c r="AS23" i="1"/>
  <c r="AP23" i="1"/>
  <c r="AN23" i="1"/>
  <c r="AK23" i="1"/>
  <c r="AD23" i="1"/>
  <c r="AF23" i="1" s="1"/>
  <c r="AH23" i="1" s="1"/>
  <c r="BA22" i="1"/>
  <c r="BG22" i="1" s="1"/>
  <c r="AY22" i="1"/>
  <c r="AS22" i="1"/>
  <c r="AP22" i="1"/>
  <c r="AN22" i="1"/>
  <c r="AK22" i="1"/>
  <c r="AD22" i="1"/>
  <c r="AF22" i="1" s="1"/>
  <c r="AH22" i="1" s="1"/>
  <c r="BH21" i="1"/>
  <c r="BA21" i="1"/>
  <c r="BG21" i="1" s="1"/>
  <c r="AY21" i="1"/>
  <c r="AS21" i="1"/>
  <c r="AP21" i="1"/>
  <c r="AN21" i="1"/>
  <c r="AD21" i="1"/>
  <c r="AF21" i="1" s="1"/>
  <c r="AH21" i="1" s="1"/>
  <c r="S21" i="1"/>
  <c r="BH20" i="1"/>
  <c r="BA20" i="1"/>
  <c r="BG20" i="1" s="1"/>
  <c r="AY20" i="1"/>
  <c r="AS20" i="1"/>
  <c r="AP20" i="1"/>
  <c r="AN20" i="1"/>
  <c r="AD20" i="1"/>
  <c r="AF20" i="1" s="1"/>
  <c r="AH20" i="1" s="1"/>
  <c r="S20" i="1"/>
  <c r="AK20" i="1" s="1"/>
  <c r="BH19" i="1"/>
  <c r="BA19" i="1"/>
  <c r="BG19" i="1" s="1"/>
  <c r="AY19" i="1"/>
  <c r="AS19" i="1"/>
  <c r="AP19" i="1"/>
  <c r="AN19" i="1"/>
  <c r="AD19" i="1"/>
  <c r="AF19" i="1" s="1"/>
  <c r="AH19" i="1" s="1"/>
  <c r="S19" i="1"/>
  <c r="BH18" i="1"/>
  <c r="BA18" i="1"/>
  <c r="BG18" i="1" s="1"/>
  <c r="AY18" i="1"/>
  <c r="AS18" i="1"/>
  <c r="AP18" i="1"/>
  <c r="AN18" i="1"/>
  <c r="AD18" i="1"/>
  <c r="AF18" i="1" s="1"/>
  <c r="AH18" i="1" s="1"/>
  <c r="S18" i="1"/>
  <c r="AK18" i="1" s="1"/>
  <c r="BH17" i="1"/>
  <c r="BA17" i="1"/>
  <c r="BG17" i="1" s="1"/>
  <c r="AY17" i="1"/>
  <c r="AS17" i="1"/>
  <c r="AP17" i="1"/>
  <c r="AN17" i="1"/>
  <c r="AD17" i="1"/>
  <c r="AF17" i="1" s="1"/>
  <c r="AH17" i="1" s="1"/>
  <c r="S17" i="1"/>
  <c r="BA16" i="1"/>
  <c r="BG16" i="1" s="1"/>
  <c r="AY16" i="1"/>
  <c r="AS16" i="1"/>
  <c r="AP16" i="1"/>
  <c r="AN16" i="1"/>
  <c r="AD16" i="1"/>
  <c r="AF16" i="1" s="1"/>
  <c r="AH16" i="1" s="1"/>
  <c r="S16" i="1"/>
  <c r="AK16" i="1" s="1"/>
  <c r="BH15" i="1"/>
  <c r="BA15" i="1"/>
  <c r="BG15" i="1" s="1"/>
  <c r="AY15" i="1"/>
  <c r="AS15" i="1"/>
  <c r="AP15" i="1"/>
  <c r="AN15" i="1"/>
  <c r="AK15" i="1"/>
  <c r="AD15" i="1"/>
  <c r="AF15" i="1" s="1"/>
  <c r="AH15" i="1" s="1"/>
  <c r="BA14" i="1"/>
  <c r="BH14" i="1" s="1"/>
  <c r="AY14" i="1"/>
  <c r="AS14" i="1"/>
  <c r="AP14" i="1"/>
  <c r="AN14" i="1"/>
  <c r="AK14" i="1"/>
  <c r="AD14" i="1"/>
  <c r="AF14" i="1" s="1"/>
  <c r="AH14" i="1" s="1"/>
  <c r="BA13" i="1"/>
  <c r="BH13" i="1" s="1"/>
  <c r="AY13" i="1"/>
  <c r="AS13" i="1"/>
  <c r="AP13" i="1"/>
  <c r="AN13" i="1"/>
  <c r="AD13" i="1"/>
  <c r="AF13" i="1" s="1"/>
  <c r="AH13" i="1" s="1"/>
  <c r="S13" i="1"/>
  <c r="AK13" i="1" s="1"/>
  <c r="BS12" i="1"/>
  <c r="BA12" i="1"/>
  <c r="BF12" i="1" s="1"/>
  <c r="AY12" i="1"/>
  <c r="AS12" i="1"/>
  <c r="AP12" i="1"/>
  <c r="AN12" i="1"/>
  <c r="AD12" i="1"/>
  <c r="AF12" i="1" s="1"/>
  <c r="AH12" i="1" s="1"/>
  <c r="S12" i="1"/>
  <c r="AK12" i="1" s="1"/>
  <c r="BA11" i="1"/>
  <c r="BH11" i="1" s="1"/>
  <c r="AY11" i="1"/>
  <c r="AS11" i="1"/>
  <c r="AP11" i="1"/>
  <c r="AN11" i="1"/>
  <c r="AD11" i="1"/>
  <c r="AF11" i="1" s="1"/>
  <c r="AH11" i="1" s="1"/>
  <c r="S11" i="1"/>
  <c r="BA10" i="1"/>
  <c r="BH10" i="1" s="1"/>
  <c r="AY10" i="1"/>
  <c r="AS10" i="1"/>
  <c r="AP10" i="1"/>
  <c r="AN10" i="1"/>
  <c r="AD10" i="1"/>
  <c r="AF10" i="1" s="1"/>
  <c r="AH10" i="1" s="1"/>
  <c r="S10" i="1"/>
  <c r="AK10" i="1" s="1"/>
  <c r="BS9" i="1"/>
  <c r="BA9" i="1"/>
  <c r="BF9" i="1" s="1"/>
  <c r="AY9" i="1"/>
  <c r="AS9" i="1"/>
  <c r="AP9" i="1"/>
  <c r="AN9" i="1"/>
  <c r="AD9" i="1"/>
  <c r="AF9" i="1" s="1"/>
  <c r="AH9" i="1" s="1"/>
  <c r="S9" i="1"/>
  <c r="AK9" i="1" s="1"/>
  <c r="BA8" i="1"/>
  <c r="BH8" i="1" s="1"/>
  <c r="AY8" i="1"/>
  <c r="AS8" i="1"/>
  <c r="AP8" i="1"/>
  <c r="AN8" i="1"/>
  <c r="AD8" i="1"/>
  <c r="AF8" i="1" s="1"/>
  <c r="AH8" i="1" s="1"/>
  <c r="S8" i="1"/>
  <c r="BA7" i="1"/>
  <c r="BF7" i="1" s="1"/>
  <c r="AY7" i="1"/>
  <c r="AS7" i="1"/>
  <c r="AP7" i="1"/>
  <c r="AN7" i="1"/>
  <c r="AD7" i="1"/>
  <c r="AF7" i="1" s="1"/>
  <c r="AH7" i="1" s="1"/>
  <c r="S7" i="1"/>
  <c r="BA6" i="1"/>
  <c r="BF6" i="1" s="1"/>
  <c r="AY6" i="1"/>
  <c r="AS6" i="1"/>
  <c r="AP6" i="1"/>
  <c r="AN6" i="1"/>
  <c r="AD6" i="1"/>
  <c r="AF6" i="1" s="1"/>
  <c r="AH6" i="1" s="1"/>
  <c r="S6" i="1"/>
  <c r="AK6" i="1" s="1"/>
  <c r="BA5" i="1"/>
  <c r="BF5" i="1" s="1"/>
  <c r="AY5" i="1"/>
  <c r="AS5" i="1"/>
  <c r="AP5" i="1"/>
  <c r="AN5" i="1"/>
  <c r="AD5" i="1"/>
  <c r="AF5" i="1" s="1"/>
  <c r="AH5" i="1" s="1"/>
  <c r="S5" i="1"/>
  <c r="BA4" i="1"/>
  <c r="BF4" i="1" s="1"/>
  <c r="AY4" i="1"/>
  <c r="AS4" i="1"/>
  <c r="AP4" i="1"/>
  <c r="AN4" i="1"/>
  <c r="AD4" i="1"/>
  <c r="AF4" i="1" s="1"/>
  <c r="AH4" i="1" s="1"/>
  <c r="S4" i="1"/>
  <c r="AK4" i="1" s="1"/>
  <c r="BS3" i="1"/>
  <c r="BA3" i="1"/>
  <c r="BF3" i="1" s="1"/>
  <c r="AY3" i="1"/>
  <c r="AS3" i="1"/>
  <c r="AP3" i="1"/>
  <c r="AN3" i="1"/>
  <c r="AD3" i="1"/>
  <c r="AF3" i="1" s="1"/>
  <c r="AH3" i="1" s="1"/>
  <c r="S3" i="1"/>
  <c r="BA2" i="1"/>
  <c r="BH2" i="1" s="1"/>
  <c r="AY2" i="1"/>
  <c r="AS2" i="1"/>
  <c r="AP2" i="1"/>
  <c r="AN2" i="1"/>
  <c r="AD2" i="1"/>
  <c r="AF2" i="1" s="1"/>
  <c r="AH2" i="1" s="1"/>
  <c r="S2" i="1"/>
  <c r="BF14" i="1" l="1"/>
  <c r="AT10" i="1"/>
  <c r="AT11" i="1"/>
  <c r="AL14" i="1"/>
  <c r="BG14" i="1"/>
  <c r="AT44" i="1"/>
  <c r="AT34" i="1"/>
  <c r="AL39" i="1"/>
  <c r="AT41" i="1"/>
  <c r="BG2" i="1"/>
  <c r="BG9" i="1"/>
  <c r="BF19" i="1"/>
  <c r="AL20" i="1"/>
  <c r="BF22" i="1"/>
  <c r="AL55" i="1"/>
  <c r="BH22" i="1"/>
  <c r="AT26" i="1"/>
  <c r="AT17" i="1"/>
  <c r="AT18" i="1"/>
  <c r="BF21" i="1"/>
  <c r="AL37" i="1"/>
  <c r="AT46" i="1"/>
  <c r="AT30" i="1"/>
  <c r="BF34" i="1"/>
  <c r="BF35" i="1"/>
  <c r="BG37" i="1"/>
  <c r="BG45" i="1"/>
  <c r="BH47" i="1"/>
  <c r="AT24" i="1"/>
  <c r="BG35" i="1"/>
  <c r="AL22" i="1"/>
  <c r="AT28" i="1"/>
  <c r="AT32" i="1"/>
  <c r="AT9" i="1"/>
  <c r="AT13" i="1"/>
  <c r="AL15" i="1"/>
  <c r="BF24" i="1"/>
  <c r="BG25" i="1"/>
  <c r="BF28" i="1"/>
  <c r="BG29" i="1"/>
  <c r="BF32" i="1"/>
  <c r="AT47" i="1"/>
  <c r="AL52" i="1"/>
  <c r="BF2" i="1"/>
  <c r="AL26" i="1"/>
  <c r="AU26" i="1" s="1"/>
  <c r="BE26" i="1" s="1"/>
  <c r="AL30" i="1"/>
  <c r="AU30" i="1" s="1"/>
  <c r="AT36" i="1"/>
  <c r="AL53" i="1"/>
  <c r="AL56" i="1"/>
  <c r="AT4" i="1"/>
  <c r="AT5" i="1"/>
  <c r="AT6" i="1"/>
  <c r="AT7" i="1"/>
  <c r="AT8" i="1"/>
  <c r="AT15" i="1"/>
  <c r="AT16" i="1"/>
  <c r="AT20" i="1"/>
  <c r="AL36" i="1"/>
  <c r="AU36" i="1" s="1"/>
  <c r="AL40" i="1"/>
  <c r="AT43" i="1"/>
  <c r="AL54" i="1"/>
  <c r="AL57" i="1"/>
  <c r="AT3" i="1"/>
  <c r="BF26" i="1"/>
  <c r="BF30" i="1"/>
  <c r="BF46" i="1"/>
  <c r="AT2" i="1"/>
  <c r="BG8" i="1"/>
  <c r="BG11" i="1"/>
  <c r="BG12" i="1"/>
  <c r="BF15" i="1"/>
  <c r="BF17" i="1"/>
  <c r="AT19" i="1"/>
  <c r="BG23" i="1"/>
  <c r="BG27" i="1"/>
  <c r="BG31" i="1"/>
  <c r="AL41" i="1"/>
  <c r="AU41" i="1" s="1"/>
  <c r="AV41" i="1" s="1"/>
  <c r="AL43" i="1"/>
  <c r="BF44" i="1"/>
  <c r="BG46" i="1"/>
  <c r="BF48" i="1"/>
  <c r="AT50" i="1"/>
  <c r="BF8" i="1"/>
  <c r="BF11" i="1"/>
  <c r="AL13" i="1"/>
  <c r="AU13" i="1" s="1"/>
  <c r="AL9" i="1"/>
  <c r="AU9" i="1" s="1"/>
  <c r="AV9" i="1" s="1"/>
  <c r="AT12" i="1"/>
  <c r="AT14" i="1"/>
  <c r="AT21" i="1"/>
  <c r="AT22" i="1"/>
  <c r="AU22" i="1" s="1"/>
  <c r="AL24" i="1"/>
  <c r="AL28" i="1"/>
  <c r="AL32" i="1"/>
  <c r="AL34" i="1"/>
  <c r="AU34" i="1" s="1"/>
  <c r="BE34" i="1" s="1"/>
  <c r="AT35" i="1"/>
  <c r="AT38" i="1"/>
  <c r="AU38" i="1" s="1"/>
  <c r="BG39" i="1"/>
  <c r="AT40" i="1"/>
  <c r="AU40" i="1" s="1"/>
  <c r="BF40" i="1"/>
  <c r="BG44" i="1"/>
  <c r="AT45" i="1"/>
  <c r="BG48" i="1"/>
  <c r="AT49" i="1"/>
  <c r="AU49" i="1" s="1"/>
  <c r="BE9" i="1"/>
  <c r="AL10" i="1"/>
  <c r="AU10" i="1" s="1"/>
  <c r="AL16" i="1"/>
  <c r="AL18" i="1"/>
  <c r="AU18" i="1" s="1"/>
  <c r="AV34" i="1"/>
  <c r="AV13" i="1"/>
  <c r="BE13" i="1"/>
  <c r="AK3" i="1"/>
  <c r="AL3" i="1" s="1"/>
  <c r="AU3" i="1" s="1"/>
  <c r="AL4" i="1"/>
  <c r="AL6" i="1"/>
  <c r="BF10" i="1"/>
  <c r="AK19" i="1"/>
  <c r="AL19" i="1" s="1"/>
  <c r="AU19" i="1" s="1"/>
  <c r="BH24" i="1"/>
  <c r="AT25" i="1"/>
  <c r="BH26" i="1"/>
  <c r="AT27" i="1"/>
  <c r="BH28" i="1"/>
  <c r="AT29" i="1"/>
  <c r="BH30" i="1"/>
  <c r="AT31" i="1"/>
  <c r="BH32" i="1"/>
  <c r="AT33" i="1"/>
  <c r="BH34" i="1"/>
  <c r="BF36" i="1"/>
  <c r="AL45" i="1"/>
  <c r="AK5" i="1"/>
  <c r="AL5" i="1" s="1"/>
  <c r="AU5" i="1" s="1"/>
  <c r="AK7" i="1"/>
  <c r="AL7" i="1" s="1"/>
  <c r="AU7" i="1" s="1"/>
  <c r="BH9" i="1"/>
  <c r="AL12" i="1"/>
  <c r="BH12" i="1"/>
  <c r="BH16" i="1"/>
  <c r="AK2" i="1"/>
  <c r="AL2" i="1" s="1"/>
  <c r="AK8" i="1"/>
  <c r="AL8" i="1" s="1"/>
  <c r="AK11" i="1"/>
  <c r="AL11" i="1" s="1"/>
  <c r="AU11" i="1" s="1"/>
  <c r="BF13" i="1"/>
  <c r="AK17" i="1"/>
  <c r="AL17" i="1" s="1"/>
  <c r="AU17" i="1" s="1"/>
  <c r="AK21" i="1"/>
  <c r="AL21" i="1" s="1"/>
  <c r="AT23" i="1"/>
  <c r="BG10" i="1"/>
  <c r="BG13" i="1"/>
  <c r="BF16" i="1"/>
  <c r="BF18" i="1"/>
  <c r="BF20" i="1"/>
  <c r="BH36" i="1"/>
  <c r="AT37" i="1"/>
  <c r="AU37" i="1" s="1"/>
  <c r="BF38" i="1"/>
  <c r="AL23" i="1"/>
  <c r="AL25" i="1"/>
  <c r="AL27" i="1"/>
  <c r="AL29" i="1"/>
  <c r="AL31" i="1"/>
  <c r="AL33" i="1"/>
  <c r="AL35" i="1"/>
  <c r="BH38" i="1"/>
  <c r="AT39" i="1"/>
  <c r="BE41" i="1"/>
  <c r="AL42" i="1"/>
  <c r="AT42" i="1"/>
  <c r="BF23" i="1"/>
  <c r="BH25" i="1"/>
  <c r="BF27" i="1"/>
  <c r="BH29" i="1"/>
  <c r="BF31" i="1"/>
  <c r="BH37" i="1"/>
  <c r="BH39" i="1"/>
  <c r="BG40" i="1"/>
  <c r="BH45" i="1"/>
  <c r="AK47" i="1"/>
  <c r="AL47" i="1" s="1"/>
  <c r="AK48" i="1"/>
  <c r="AL48" i="1" s="1"/>
  <c r="AK51" i="1"/>
  <c r="AL51" i="1" s="1"/>
  <c r="AK44" i="1"/>
  <c r="AL44" i="1" s="1"/>
  <c r="AU44" i="1" s="1"/>
  <c r="AK46" i="1"/>
  <c r="AL46" i="1" s="1"/>
  <c r="AU46" i="1" s="1"/>
  <c r="AT48" i="1"/>
  <c r="AK50" i="1"/>
  <c r="AL50" i="1" s="1"/>
  <c r="AU50" i="1" s="1"/>
  <c r="AT51" i="1"/>
  <c r="AT52" i="1"/>
  <c r="AU52" i="1" s="1"/>
  <c r="AT53" i="1"/>
  <c r="AT54" i="1"/>
  <c r="AT55" i="1"/>
  <c r="AU55" i="1" s="1"/>
  <c r="AT56" i="1"/>
  <c r="AT57" i="1"/>
  <c r="BG47" i="1"/>
  <c r="AU39" i="1" l="1"/>
  <c r="AU16" i="1"/>
  <c r="AU53" i="1"/>
  <c r="AU35" i="1"/>
  <c r="AV35" i="1" s="1"/>
  <c r="AU6" i="1"/>
  <c r="AU28" i="1"/>
  <c r="AU14" i="1"/>
  <c r="AU20" i="1"/>
  <c r="BE20" i="1" s="1"/>
  <c r="AU56" i="1"/>
  <c r="BE56" i="1" s="1"/>
  <c r="AU32" i="1"/>
  <c r="AU54" i="1"/>
  <c r="AU51" i="1"/>
  <c r="BE51" i="1" s="1"/>
  <c r="AU45" i="1"/>
  <c r="AV45" i="1" s="1"/>
  <c r="AU24" i="1"/>
  <c r="BE24" i="1" s="1"/>
  <c r="AV36" i="1"/>
  <c r="BE36" i="1"/>
  <c r="BE30" i="1"/>
  <c r="AV30" i="1"/>
  <c r="AU57" i="1"/>
  <c r="AU48" i="1"/>
  <c r="BE48" i="1" s="1"/>
  <c r="AU47" i="1"/>
  <c r="BE47" i="1" s="1"/>
  <c r="AU21" i="1"/>
  <c r="BE21" i="1" s="1"/>
  <c r="AU8" i="1"/>
  <c r="BE8" i="1" s="1"/>
  <c r="AU31" i="1"/>
  <c r="AV31" i="1" s="1"/>
  <c r="AU4" i="1"/>
  <c r="BE4" i="1" s="1"/>
  <c r="AU15" i="1"/>
  <c r="AU23" i="1"/>
  <c r="AU43" i="1"/>
  <c r="AU42" i="1"/>
  <c r="AV42" i="1" s="1"/>
  <c r="AV24" i="1"/>
  <c r="AV26" i="1"/>
  <c r="AU27" i="1"/>
  <c r="AV27" i="1" s="1"/>
  <c r="AU2" i="1"/>
  <c r="BE2" i="1" s="1"/>
  <c r="AU12" i="1"/>
  <c r="AV12" i="1" s="1"/>
  <c r="BE11" i="1"/>
  <c r="AV11" i="1"/>
  <c r="AV46" i="1"/>
  <c r="BE46" i="1"/>
  <c r="AV8" i="1"/>
  <c r="BE19" i="1"/>
  <c r="AV19" i="1"/>
  <c r="AV3" i="1"/>
  <c r="BE3" i="1"/>
  <c r="AV44" i="1"/>
  <c r="BE44" i="1"/>
  <c r="AV39" i="1"/>
  <c r="BE39" i="1"/>
  <c r="AV37" i="1"/>
  <c r="BE37" i="1"/>
  <c r="BE17" i="1"/>
  <c r="AV17" i="1"/>
  <c r="AV2" i="1"/>
  <c r="AV7" i="1"/>
  <c r="BE7" i="1"/>
  <c r="BE57" i="1"/>
  <c r="AV57" i="1"/>
  <c r="BE53" i="1"/>
  <c r="AV53" i="1"/>
  <c r="BE42" i="1"/>
  <c r="BE31" i="1"/>
  <c r="AV23" i="1"/>
  <c r="BE23" i="1"/>
  <c r="AV47" i="1"/>
  <c r="BE45" i="1"/>
  <c r="AV49" i="1"/>
  <c r="BE49" i="1"/>
  <c r="AV16" i="1"/>
  <c r="BE16" i="1"/>
  <c r="AV6" i="1"/>
  <c r="BE6" i="1"/>
  <c r="AV50" i="1"/>
  <c r="BE50" i="1"/>
  <c r="BE22" i="1"/>
  <c r="AV22" i="1"/>
  <c r="BE5" i="1"/>
  <c r="AV5" i="1"/>
  <c r="BE40" i="1"/>
  <c r="AV40" i="1"/>
  <c r="AV18" i="1"/>
  <c r="BE18" i="1"/>
  <c r="BE52" i="1"/>
  <c r="AV52" i="1"/>
  <c r="AU29" i="1"/>
  <c r="BE55" i="1"/>
  <c r="AV55" i="1"/>
  <c r="BE38" i="1"/>
  <c r="AV38" i="1"/>
  <c r="AV10" i="1"/>
  <c r="BE10" i="1"/>
  <c r="BE54" i="1"/>
  <c r="AV54" i="1"/>
  <c r="AU33" i="1"/>
  <c r="AU25" i="1"/>
  <c r="AV14" i="1"/>
  <c r="BE14" i="1"/>
  <c r="BE35" i="1" l="1"/>
  <c r="AV20" i="1"/>
  <c r="AV56" i="1"/>
  <c r="AV4" i="1"/>
  <c r="BE27" i="1"/>
  <c r="AV51" i="1"/>
  <c r="BE28" i="1"/>
  <c r="AV28" i="1"/>
  <c r="AV48" i="1"/>
  <c r="BE32" i="1"/>
  <c r="AV32" i="1"/>
  <c r="AV21" i="1"/>
  <c r="BE12" i="1"/>
  <c r="BE43" i="1"/>
  <c r="AV43" i="1"/>
  <c r="BE15" i="1"/>
  <c r="AV15" i="1"/>
  <c r="AV33" i="1"/>
  <c r="BE33" i="1"/>
  <c r="AV29" i="1"/>
  <c r="BE29" i="1"/>
  <c r="AV25" i="1"/>
  <c r="BE2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G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H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<sst xmlns="http://schemas.openxmlformats.org/spreadsheetml/2006/main" count="1044" uniqueCount="312">
  <si>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</si>
  <si>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</si>
  <si>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</si>
  <si>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</si>
  <si>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</si>
  <si>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</si>
  <si>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</si>
  <si>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</si>
  <si>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</si>
  <si>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</si>
  <si>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</si>
  <si>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</si>
  <si>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</si>
  <si>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</si>
  <si>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</si>
  <si>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</si>
  <si>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</si>
  <si>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</si>
  <si>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</si>
  <si>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</si>
  <si>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</si>
  <si>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</si>
  <si>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</si>
  <si>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</si>
  <si>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</si>
  <si>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</si>
  <si>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</si>
  <si>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</si>
  <si>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</si>
  <si>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</si>
  <si>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</si>
  <si>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</si>
  <si>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</si>
  <si>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</si>
  <si>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</si>
  <si>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>Duty Rate</t>
    </r>
    <r>
      <rPr>
        <b/>
        <sz val="11"/>
        <color rgb="FFFF0000"/>
        <rFont val="Calibri"/>
        <family val="2"/>
      </rPr>
      <t xml:space="preserve"> (with 20% Tariff)</t>
    </r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</si>
  <si>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</si>
  <si>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</si>
  <si>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</si>
  <si>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</si>
  <si>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</si>
  <si>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</si>
  <si>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</si>
  <si>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</si>
  <si>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</si>
  <si>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</si>
  <si>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</si>
  <si>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</si>
  <si>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
 Dec 18</t>
  </si>
  <si>
    <t>Suggested Retail Price</t>
  </si>
  <si>
    <t>Retail Markup %</t>
  </si>
  <si>
    <t>Additional Customer Price</t>
  </si>
  <si>
    <t>Total QTY</t>
  </si>
  <si>
    <t>May POE QTY</t>
  </si>
  <si>
    <t>June POE QTY</t>
  </si>
  <si>
    <t>July POE 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</si>
  <si>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</si>
  <si>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</si>
  <si>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</si>
  <si>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</si>
  <si>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</si>
  <si>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</si>
  <si>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</si>
  <si>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</si>
  <si>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</si>
  <si>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Input From HG Buyer</t>
  </si>
  <si>
    <t>Laura Ashley</t>
  </si>
  <si>
    <t>Laura Ashley 5%</t>
  </si>
  <si>
    <t>Bath Accessories</t>
  </si>
  <si>
    <t>3 Pc Set-soft touch</t>
  </si>
  <si>
    <t>stoneware 1 Lotion Pump + 1 Tumbler + 1 Tray</t>
    <phoneticPr fontId="13" type="noConversion"/>
  </si>
  <si>
    <t>Ceramic 3pc Bath Set</t>
  </si>
  <si>
    <t>stoneware, rubber finish</t>
  </si>
  <si>
    <t>stoneware, rubber finish</t>
    <phoneticPr fontId="13" type="noConversion"/>
  </si>
  <si>
    <t>LP: 2.84x2.84x5.5
Tumbler: 2.84x2.84x4.23
Tray: 6x3x0.8</t>
  </si>
  <si>
    <t>LA SKYWAY</t>
  </si>
  <si>
    <t>LA71-0450</t>
  </si>
  <si>
    <t>Set</t>
  </si>
  <si>
    <t>Normal</t>
  </si>
  <si>
    <t>8424.89.9000</t>
  </si>
  <si>
    <t>Yantian,China</t>
  </si>
  <si>
    <t>China</t>
  </si>
  <si>
    <t>S-CZYY</t>
  </si>
  <si>
    <t>HG Target: $10</t>
  </si>
  <si>
    <t>TOTAL UNITS</t>
  </si>
  <si>
    <t>stoneware 1 Lotion Pump + 1 Tumbler + 1 Tray</t>
    <phoneticPr fontId="13" type="noConversion"/>
  </si>
  <si>
    <t>LA PK DOGWOOD</t>
  </si>
  <si>
    <t>LA71-0451</t>
  </si>
  <si>
    <t>LS TENDER GRNS</t>
  </si>
  <si>
    <t>LA71-0452</t>
  </si>
  <si>
    <t xml:space="preserve">N Natori </t>
  </si>
  <si>
    <t>N Natori 5%</t>
  </si>
  <si>
    <t>stoneware 1 Lotion Pump + 1 Tumbler + 1 Tray</t>
    <phoneticPr fontId="13" type="noConversion"/>
  </si>
  <si>
    <t>MOONBEAM</t>
  </si>
  <si>
    <t>NN71-0385</t>
    <phoneticPr fontId="2" type="noConversion"/>
  </si>
  <si>
    <t>NATORI</t>
  </si>
  <si>
    <t>stoneware 1 Lotion Pump + 1 Tumbler + 1 Tray</t>
    <phoneticPr fontId="13" type="noConversion"/>
  </si>
  <si>
    <t>BLACK</t>
  </si>
  <si>
    <t>NN71-0386</t>
  </si>
  <si>
    <t>WHITE</t>
  </si>
  <si>
    <t>NN71-0387</t>
  </si>
  <si>
    <t>Resin Organizer-B</t>
    <phoneticPr fontId="13" type="noConversion"/>
  </si>
  <si>
    <t>Resin Organizer</t>
  </si>
  <si>
    <t>sand+PP base</t>
  </si>
  <si>
    <t>5.55X5.55X6.55"</t>
  </si>
  <si>
    <r>
      <t>NN71-038</t>
    </r>
    <r>
      <rPr>
        <sz val="11"/>
        <rFont val="Calibri"/>
        <family val="2"/>
      </rPr>
      <t>8</t>
    </r>
    <phoneticPr fontId="13" type="noConversion"/>
  </si>
  <si>
    <t>Piece</t>
  </si>
  <si>
    <t>3926.10.0000</t>
  </si>
  <si>
    <t>YANTIAN</t>
  </si>
  <si>
    <t>S-DGDH</t>
  </si>
  <si>
    <t>Resin Organizer-B</t>
    <phoneticPr fontId="13" type="noConversion"/>
  </si>
  <si>
    <r>
      <t>NN71-0389</t>
    </r>
    <r>
      <rPr>
        <sz val="11"/>
        <rFont val="Calibri"/>
        <family val="2"/>
      </rPr>
      <t/>
    </r>
  </si>
  <si>
    <t>Resin Organizer-B</t>
    <phoneticPr fontId="13" type="noConversion"/>
  </si>
  <si>
    <r>
      <t>NN71-0390</t>
    </r>
    <r>
      <rPr>
        <sz val="11"/>
        <rFont val="Calibri"/>
        <family val="2"/>
      </rPr>
      <t/>
    </r>
  </si>
  <si>
    <t>Resin Organizer-F</t>
    <phoneticPr fontId="13" type="noConversion"/>
  </si>
  <si>
    <t>Resin Organizer</t>
    <phoneticPr fontId="13" type="noConversion"/>
  </si>
  <si>
    <t>6x6x5.5"</t>
  </si>
  <si>
    <t>CASH BLUE</t>
  </si>
  <si>
    <t>LA71-0453</t>
    <phoneticPr fontId="13" type="noConversion"/>
  </si>
  <si>
    <t>L ASHLEY</t>
  </si>
  <si>
    <t>FOG GREEN</t>
  </si>
  <si>
    <t>LA71-0454</t>
  </si>
  <si>
    <t>PEACH WHIP</t>
  </si>
  <si>
    <t>LA71-0455</t>
  </si>
  <si>
    <t xml:space="preserve">Opal Iridescent 
</t>
  </si>
  <si>
    <t>glass Taller lotion dispenser,plastic shiny golden color pump head</t>
  </si>
  <si>
    <t>lotion dispenser</t>
  </si>
  <si>
    <t>glass</t>
  </si>
  <si>
    <t>3.1x3.1x7.6"</t>
  </si>
  <si>
    <t>as photo</t>
  </si>
  <si>
    <t>LA71-0456</t>
    <phoneticPr fontId="13" type="noConversion"/>
  </si>
  <si>
    <t>Yantian</t>
  </si>
  <si>
    <t>Aspire</t>
  </si>
  <si>
    <t>JUNE POE</t>
  </si>
  <si>
    <t>glass Shorter lotion dispenser,plastic shiny golden color pump head</t>
  </si>
  <si>
    <t>3.9x3.9x5.5"(10x10x14cm)</t>
  </si>
  <si>
    <t>LA71-0457</t>
  </si>
  <si>
    <t>8424.89.9000</t>
    <phoneticPr fontId="0" type="noConversion"/>
  </si>
  <si>
    <t>Blue</t>
  </si>
  <si>
    <t>Glass</t>
  </si>
  <si>
    <t>glass Lotion dispenser,plastic chromed pump head</t>
  </si>
  <si>
    <t>2.8x2.8x8"(7.2x7.2x20.3cm)</t>
  </si>
  <si>
    <t>LA71-0458</t>
    <phoneticPr fontId="13" type="noConversion"/>
  </si>
  <si>
    <t>glass Toothbrush Holder, chromed cover</t>
  </si>
  <si>
    <t>tooth brush holder</t>
  </si>
  <si>
    <t>2.9x2.9x4.2"(7.4x7.4x10.8cm)</t>
  </si>
  <si>
    <t>LA71-0459</t>
  </si>
  <si>
    <t>7013.99.5010</t>
  </si>
  <si>
    <t>glass Tumbler</t>
  </si>
  <si>
    <t xml:space="preserve">tumbler </t>
  </si>
  <si>
    <t>LA71-0460</t>
  </si>
  <si>
    <t>DOES THIS HAVE A NAME?</t>
  </si>
  <si>
    <t>glass Soap Dish</t>
  </si>
  <si>
    <t>soap dish</t>
  </si>
  <si>
    <t>4.7x4.7x0.9</t>
  </si>
  <si>
    <t>LA71-0461</t>
  </si>
  <si>
    <t xml:space="preserve">glass Cotton jar </t>
  </si>
  <si>
    <t>cotton jar</t>
  </si>
  <si>
    <t>3.6x3.6x4"(9.2x9.2x10.4cm)</t>
  </si>
  <si>
    <t>LA71-0462</t>
  </si>
  <si>
    <t>JUST BLUE - NO IRIDESCENT</t>
  </si>
  <si>
    <t>glass Tray</t>
  </si>
  <si>
    <t>tray</t>
  </si>
  <si>
    <t>10.5x5.9x0.7</t>
  </si>
  <si>
    <t>LA71-0463</t>
  </si>
  <si>
    <t>7013.99.8090</t>
  </si>
  <si>
    <t>Bath Hardware</t>
  </si>
  <si>
    <r>
      <t xml:space="preserve">2 Tier Rounded Tray 
</t>
    </r>
    <r>
      <rPr>
        <b/>
        <sz val="11"/>
        <rFont val="Calibri"/>
        <family val="2"/>
      </rPr>
      <t>Pattern 1</t>
    </r>
  </si>
  <si>
    <t xml:space="preserve">2 Tier iron Rounded Vanity Tray with Bows Mirror
</t>
    <phoneticPr fontId="13" type="noConversion"/>
  </si>
  <si>
    <t xml:space="preserve">2 Tier Rounded Vanity Tray with Bows Mirror
</t>
  </si>
  <si>
    <t>iron+glass</t>
    <phoneticPr fontId="13" type="noConversion"/>
  </si>
  <si>
    <t>9.06*9.84*12.2"</t>
  </si>
  <si>
    <t>9403.20.0090</t>
  </si>
  <si>
    <t>S-JMHS</t>
  </si>
  <si>
    <t>3 PATTERNS 1000 PER STYLE</t>
  </si>
  <si>
    <t>NEED TO SEE PATTERNS - MAY POE</t>
  </si>
  <si>
    <r>
      <t xml:space="preserve">2 Tier Rounded Tray 
</t>
    </r>
    <r>
      <rPr>
        <b/>
        <sz val="11"/>
        <rFont val="Calibri"/>
        <family val="2"/>
      </rPr>
      <t>Pattern 2</t>
    </r>
  </si>
  <si>
    <t>iron+glass</t>
    <phoneticPr fontId="13" type="noConversion"/>
  </si>
  <si>
    <r>
      <t xml:space="preserve">2 Tier Rounded Tray 
</t>
    </r>
    <r>
      <rPr>
        <b/>
        <sz val="11"/>
        <rFont val="Calibri"/>
        <family val="2"/>
      </rPr>
      <t>Pattern 3</t>
    </r>
  </si>
  <si>
    <r>
      <t xml:space="preserve">2 Tier Corner Tray
</t>
    </r>
    <r>
      <rPr>
        <b/>
        <sz val="11"/>
        <rFont val="Calibri"/>
        <family val="2"/>
      </rPr>
      <t>Pattern 1</t>
    </r>
  </si>
  <si>
    <t>2 Tier iron Corner Vanity Tray with Bows Mirror</t>
    <phoneticPr fontId="13" type="noConversion"/>
  </si>
  <si>
    <t>2 Tier Corner Vanity Tray with Bows Mirror</t>
  </si>
  <si>
    <t>Iron+Mirror
Electroplated
Weight: 0.95KG</t>
  </si>
  <si>
    <t>32*10.24*12.6"</t>
  </si>
  <si>
    <r>
      <t xml:space="preserve">2 Tier Corner Tray
</t>
    </r>
    <r>
      <rPr>
        <b/>
        <sz val="11"/>
        <rFont val="Calibri"/>
        <family val="2"/>
      </rPr>
      <t>Pattern 2</t>
    </r>
  </si>
  <si>
    <t>2 Tier iron Corner Vanity Tray with Bows Mirror</t>
    <phoneticPr fontId="13" type="noConversion"/>
  </si>
  <si>
    <r>
      <t xml:space="preserve">2 Tier Corner Tray
</t>
    </r>
    <r>
      <rPr>
        <b/>
        <sz val="11"/>
        <rFont val="Calibri"/>
        <family val="2"/>
      </rPr>
      <t>Pattern 3</t>
    </r>
  </si>
  <si>
    <t>Natori</t>
  </si>
  <si>
    <t>Natori 7%</t>
  </si>
  <si>
    <t>Iron 3 Tier SPA Tower</t>
    <phoneticPr fontId="13" type="noConversion"/>
  </si>
  <si>
    <t>Iron  3 Tier SPA Tower</t>
    <phoneticPr fontId="13" type="noConversion"/>
  </si>
  <si>
    <t>Iron 
Powder Coating
Weight: 2.50 KG</t>
  </si>
  <si>
    <t>11*11*30"</t>
  </si>
  <si>
    <t xml:space="preserve"> WHITE</t>
  </si>
  <si>
    <t>7324.90.0000</t>
  </si>
  <si>
    <t>NATORI - WHITE, BLACK,TAUPE       1000 PER STYLE</t>
  </si>
  <si>
    <t>OR CONTIANER FILL</t>
  </si>
  <si>
    <t>Iron 3 Tier SPA Tower</t>
    <phoneticPr fontId="13" type="noConversion"/>
  </si>
  <si>
    <t>Iron  3 Tier SPA Tower</t>
    <phoneticPr fontId="13" type="noConversion"/>
  </si>
  <si>
    <t xml:space="preserve"> BLACK</t>
  </si>
  <si>
    <t xml:space="preserve">TAUPE       </t>
  </si>
  <si>
    <t>bamboo shelf</t>
  </si>
  <si>
    <t>bamboo mat</t>
  </si>
  <si>
    <t>bamboo</t>
  </si>
  <si>
    <t>30.5x9x9"</t>
  </si>
  <si>
    <t>9403.82.0015</t>
    <phoneticPr fontId="0" type="noConversion"/>
  </si>
  <si>
    <t>FUZHOU</t>
  </si>
  <si>
    <t>Longhui</t>
  </si>
  <si>
    <t>LA BRAND?</t>
  </si>
  <si>
    <t>1000 (or container fill?)</t>
  </si>
  <si>
    <t>12.8x6.1x13.75"</t>
  </si>
  <si>
    <t>CHINA</t>
  </si>
  <si>
    <t>longhui</t>
  </si>
  <si>
    <t xml:space="preserve"> 30”(H)x9.5”(W)x10.5”(D)</t>
  </si>
  <si>
    <t>9403.82.0015</t>
    <phoneticPr fontId="0" type="noConversion"/>
  </si>
  <si>
    <t>WHAT IS CONTAINER FILL?</t>
  </si>
  <si>
    <t>3924.90.5650</t>
  </si>
  <si>
    <t>N Natori</t>
  </si>
  <si>
    <t>plastic shower caddy</t>
  </si>
  <si>
    <t>TPR+PP</t>
  </si>
  <si>
    <t>12x3.5x20.6/34.6"(30.6x9x52.5/88cm)</t>
  </si>
  <si>
    <t>White</t>
  </si>
  <si>
    <t>CAN WE TEST THIS INTO STOCK? AS NATORI?</t>
  </si>
  <si>
    <t>natori - white, black, grey 1000 each</t>
  </si>
  <si>
    <t xml:space="preserve">Black </t>
  </si>
  <si>
    <t>Grey</t>
  </si>
  <si>
    <r>
      <t>plastic shower caddy</t>
    </r>
    <r>
      <rPr>
        <sz val="12"/>
        <rFont val="宋体"/>
        <family val="3"/>
        <charset val="134"/>
      </rPr>
      <t>，</t>
    </r>
    <r>
      <rPr>
        <sz val="12"/>
        <rFont val="Calibri"/>
        <family val="2"/>
      </rPr>
      <t xml:space="preserve">KD Package  ; Metal  is  folding </t>
    </r>
  </si>
  <si>
    <r>
      <t xml:space="preserve"> Round Wire D5MM</t>
    </r>
    <r>
      <rPr>
        <sz val="12"/>
        <rFont val="宋体"/>
        <family val="3"/>
        <charset val="134"/>
      </rPr>
      <t>；</t>
    </r>
    <r>
      <rPr>
        <sz val="12"/>
        <rFont val="Calibri"/>
        <family val="2"/>
      </rPr>
      <t xml:space="preserve">Plastic </t>
    </r>
    <r>
      <rPr>
        <sz val="12"/>
        <rFont val="宋体"/>
        <family val="3"/>
        <charset val="134"/>
      </rPr>
      <t>：</t>
    </r>
    <r>
      <rPr>
        <sz val="12"/>
        <rFont val="Calibri"/>
        <family val="2"/>
      </rPr>
      <t xml:space="preserve"> PET </t>
    </r>
    <r>
      <rPr>
        <sz val="12"/>
        <rFont val="宋体"/>
        <family val="3"/>
        <charset val="134"/>
      </rPr>
      <t>；</t>
    </r>
  </si>
  <si>
    <t>11.81*5.78*28.74</t>
  </si>
  <si>
    <t>S-JMLD</t>
  </si>
  <si>
    <t xml:space="preserve">natori  -1000 </t>
  </si>
  <si>
    <t>2 Tier Iron Oval Countertop with Printed Glass</t>
    <phoneticPr fontId="13" type="noConversion"/>
  </si>
  <si>
    <t>Iron+glass</t>
  </si>
  <si>
    <t>12"x6.69"x12.6”</t>
  </si>
  <si>
    <t>gold plating</t>
  </si>
  <si>
    <t>S-JMJGY</t>
  </si>
  <si>
    <t>WHAT IS THE DIFFERENCE IN PRICE?</t>
  </si>
  <si>
    <t>chrome plating</t>
  </si>
  <si>
    <t>black powder coating</t>
  </si>
  <si>
    <t>plastic 3 hole ORG</t>
  </si>
  <si>
    <t>100% Polystyrene</t>
    <phoneticPr fontId="13" type="noConversion"/>
  </si>
  <si>
    <t>7.09*2.75*3.78</t>
  </si>
  <si>
    <t>LA71-0476</t>
  </si>
  <si>
    <t>N-NBBT</t>
  </si>
  <si>
    <t>CAN I SEE SAMPLES? CAN THIS BE OURT OF WAREHOUSE?</t>
  </si>
  <si>
    <t>spinner</t>
  </si>
  <si>
    <t xml:space="preserve"> 5.98*5.98*4.29</t>
  </si>
  <si>
    <t>LA71-0477</t>
  </si>
  <si>
    <t>large spinner</t>
  </si>
  <si>
    <t>100% Polystyrene</t>
    <phoneticPr fontId="13" type="noConversion"/>
  </si>
  <si>
    <t>9.09*9.09*5.12</t>
  </si>
  <si>
    <t>LA71-0478</t>
  </si>
  <si>
    <t xml:space="preserve">water squeegee with Thick handle (Black )  </t>
  </si>
  <si>
    <t xml:space="preserve">Materials :Stainless Steel and Silione  </t>
  </si>
  <si>
    <t>9.84 * 6.10</t>
  </si>
  <si>
    <t>LA71-0479</t>
  </si>
  <si>
    <t>9603.90.8050</t>
  </si>
  <si>
    <t>5 COLORS - BLACK, WHITE, LA BLUE, LA GREEN,LA PINK</t>
  </si>
  <si>
    <t>may poe</t>
  </si>
  <si>
    <t>BLACK WHITE 2000 UNITS EACH</t>
  </si>
  <si>
    <r>
      <t xml:space="preserve">COLORS 1500 EACH - </t>
    </r>
    <r>
      <rPr>
        <sz val="11"/>
        <color rgb="FFFF0000"/>
        <rFont val="Calibri"/>
        <family val="2"/>
      </rPr>
      <t>TOTAL 6500 UNITS</t>
    </r>
  </si>
  <si>
    <t>LA71-0480</t>
  </si>
  <si>
    <t>LA BLUE</t>
  </si>
  <si>
    <t>LA71-0481</t>
  </si>
  <si>
    <t>LA GREEN</t>
  </si>
  <si>
    <t>LA71-0482</t>
  </si>
  <si>
    <t>LA PINK</t>
  </si>
  <si>
    <t>LA71-0483</t>
  </si>
  <si>
    <t xml:space="preserve">water squeegee with Bamboo handle (White  )  </t>
  </si>
  <si>
    <t>9.84*9.84</t>
  </si>
  <si>
    <t xml:space="preserve">White </t>
  </si>
  <si>
    <t>NA71-3515</t>
    <phoneticPr fontId="13" type="noConversion"/>
  </si>
  <si>
    <t>WHITE, BLACK,TAUPE NATORI?</t>
  </si>
  <si>
    <t>2000 UNITS EACH</t>
  </si>
  <si>
    <t>TOTAL UNITS 6000</t>
  </si>
  <si>
    <t>NA71-3516</t>
  </si>
  <si>
    <t>Taupe</t>
  </si>
  <si>
    <t>NA71-3517</t>
  </si>
  <si>
    <t xml:space="preserve">water squeegee with Bamboo handle (Sliver  )  </t>
  </si>
  <si>
    <t xml:space="preserve">Materials : zinc alloy /Stainless Steel and Silione  </t>
  </si>
  <si>
    <t>NA71-3518</t>
  </si>
  <si>
    <t>WANT TO SEE SAMPLES</t>
  </si>
  <si>
    <t>NA71-3519</t>
  </si>
  <si>
    <t xml:space="preserve">TAUPE </t>
  </si>
  <si>
    <t>NA71-3520</t>
  </si>
  <si>
    <t xml:space="preserve">water squeegee with Bamboo handle (Black )  </t>
  </si>
  <si>
    <t xml:space="preserve">Materials : zinc alloy Stainless Steel and Silione  </t>
  </si>
  <si>
    <t>NA71-3521</t>
  </si>
  <si>
    <t>NA71-3522</t>
  </si>
  <si>
    <t>NA71-3523</t>
  </si>
  <si>
    <t>BATH ACCESSORIES</t>
    <phoneticPr fontId="2" type="noConversion"/>
  </si>
  <si>
    <t>BATH ACCESSORIES</t>
    <phoneticPr fontId="2" type="noConversion"/>
  </si>
  <si>
    <t>LA76-0464</t>
    <phoneticPr fontId="13" type="noConversion"/>
  </si>
  <si>
    <t>LA76-0465</t>
  </si>
  <si>
    <t>LA76-0466</t>
  </si>
  <si>
    <t>LA76-0467</t>
  </si>
  <si>
    <t>LA76-0468</t>
  </si>
  <si>
    <t>LA76-0469</t>
  </si>
  <si>
    <t>NA76-3512</t>
    <phoneticPr fontId="2" type="noConversion"/>
  </si>
  <si>
    <t>NA76-3513</t>
  </si>
  <si>
    <t>NA76-3514</t>
  </si>
  <si>
    <t>LA76-0470</t>
    <phoneticPr fontId="13" type="noConversion"/>
  </si>
  <si>
    <t>LA76-0471</t>
  </si>
  <si>
    <t>LA76-0472</t>
  </si>
  <si>
    <t>NN76-0391</t>
    <phoneticPr fontId="13" type="noConversion"/>
  </si>
  <si>
    <t>NN76-0392</t>
  </si>
  <si>
    <t>NN76-0393</t>
  </si>
  <si>
    <t>NN76-0394</t>
  </si>
  <si>
    <t>LA76-0473</t>
    <phoneticPr fontId="13" type="noConversion"/>
  </si>
  <si>
    <t>LA76-0474</t>
  </si>
  <si>
    <t>LA76-0475</t>
  </si>
  <si>
    <t>BATH ACCESSORIES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</si>
</sst>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76" formatCode="&quot;$&quot;#,##0.00"/>
    <numFmt numFmtId="177" formatCode="0.0"/>
    <numFmt numFmtId="178" formatCode="0.000"/>
    <numFmt numFmtId="179" formatCode="[$$-409]#,##0.00;\-[$$-409]#,##0.00"/>
    <numFmt numFmtId="180" formatCode="_(* #,##0_);_(* \(#,##0\);_(* &quot;-&quot;??_);_(@_)"/>
    <numFmt numFmtId="181" formatCode="0.0%"/>
    <numFmt numFmtId="182" formatCode="0.0_ "/>
    <numFmt numFmtId="183" formatCode="0_ "/>
    <numFmt numFmtId="184" formatCode="_(* #,##0.00_);_(* \(#,##0.00\);_(* &quot;-&quot;??_);_(@_)"/>
    <numFmt numFmtId="185" formatCode="_([$$-409]* #,##0.00_);_([$$-409]* \(#,##0.00\);_([$$-409]* &quot;-&quot;??_);_(@_)"/>
    <numFmt numFmtId="186" formatCode="0.00000"/>
    <numFmt numFmtId="187" formatCode="0.0_);[Red]\(0.0\)"/>
    <numFmt numFmtId="188" formatCode="0.00_);[Red]\(0.00\)"/>
    <numFmt numFmtId="189" formatCode="0_);[Red]\(0\)"/>
    <numFmt numFmtId="190" formatCode="0.00_ "/>
    <numFmt numFmtId="191" formatCode="[$-F800]dddd\,\ mmmm\ dd\,\ yyyy"/>
    <numFmt numFmtId="192" formatCode="\$#,##0.00;\-\$#,##0.00"/>
  </numFmts>
  <fonts count="30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b/>
      <sz val="10"/>
      <color theme="1"/>
      <name val="Arial"/>
      <family val="2"/>
    </font>
    <font>
      <b/>
      <sz val="12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</font>
    <font>
      <sz val="12"/>
      <name val="Calibri"/>
      <family val="2"/>
    </font>
    <font>
      <sz val="12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Century Gothic"/>
      <family val="2"/>
    </font>
    <font>
      <sz val="12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Aptos"/>
      <family val="2"/>
    </font>
    <font>
      <b/>
      <sz val="12"/>
      <color rgb="FFFF0000"/>
      <name val="Calibri"/>
      <family val="2"/>
    </font>
    <font>
      <sz val="10"/>
      <name val="Calibri"/>
      <family val="2"/>
    </font>
    <font>
      <sz val="10"/>
      <color theme="1"/>
      <name val="宋体"/>
      <family val="3"/>
      <charset val="134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name val="微软雅黑"/>
      <family val="2"/>
      <charset val="134"/>
    </font>
    <font>
      <sz val="12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/>
    <xf numFmtId="0" fontId="1" fillId="0" borderId="0"/>
    <xf numFmtId="179" fontId="16" fillId="0" borderId="0"/>
    <xf numFmtId="0" fontId="7" fillId="0" borderId="0"/>
    <xf numFmtId="184" fontId="16" fillId="0" borderId="0" applyFont="0" applyFill="0" applyBorder="0" applyAlignment="0" applyProtection="0"/>
    <xf numFmtId="185" fontId="7" fillId="0" borderId="0"/>
    <xf numFmtId="0" fontId="1" fillId="0" borderId="0"/>
    <xf numFmtId="184" fontId="21" fillId="0" borderId="0" applyFont="0" applyFill="0" applyBorder="0" applyAlignment="0" applyProtection="0"/>
    <xf numFmtId="0" fontId="18" fillId="13" borderId="0">
      <alignment horizontal="center" vertical="center"/>
    </xf>
    <xf numFmtId="0" fontId="1" fillId="0" borderId="0"/>
    <xf numFmtId="0" fontId="16" fillId="0" borderId="0"/>
    <xf numFmtId="0" fontId="16" fillId="0" borderId="0"/>
  </cellStyleXfs>
  <cellXfs count="20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3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6" fontId="4" fillId="0" borderId="0" xfId="0" applyNumberFormat="1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176" fontId="3" fillId="5" borderId="3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8" fontId="8" fillId="0" borderId="3" xfId="2" applyNumberFormat="1" applyFont="1" applyBorder="1" applyAlignment="1">
      <alignment wrapText="1"/>
    </xf>
    <xf numFmtId="2" fontId="9" fillId="0" borderId="3" xfId="2" applyNumberFormat="1" applyFont="1" applyBorder="1" applyAlignment="1">
      <alignment wrapText="1"/>
    </xf>
    <xf numFmtId="1" fontId="8" fillId="0" borderId="3" xfId="2" applyNumberFormat="1" applyFont="1" applyBorder="1" applyAlignment="1">
      <alignment wrapText="1"/>
    </xf>
    <xf numFmtId="176" fontId="8" fillId="0" borderId="3" xfId="2" applyNumberFormat="1" applyFont="1" applyBorder="1" applyAlignment="1">
      <alignment wrapText="1"/>
    </xf>
    <xf numFmtId="10" fontId="3" fillId="2" borderId="3" xfId="0" applyNumberFormat="1" applyFont="1" applyFill="1" applyBorder="1" applyAlignment="1">
      <alignment horizontal="center" wrapText="1"/>
    </xf>
    <xf numFmtId="176" fontId="8" fillId="2" borderId="3" xfId="2" applyNumberFormat="1" applyFont="1" applyFill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6" fontId="9" fillId="0" borderId="3" xfId="2" applyNumberFormat="1" applyFont="1" applyBorder="1" applyAlignment="1">
      <alignment wrapText="1"/>
    </xf>
    <xf numFmtId="176" fontId="8" fillId="3" borderId="3" xfId="2" applyNumberFormat="1" applyFont="1" applyFill="1" applyBorder="1" applyAlignment="1">
      <alignment wrapText="1"/>
    </xf>
    <xf numFmtId="10" fontId="8" fillId="3" borderId="3" xfId="2" applyNumberFormat="1" applyFont="1" applyFill="1" applyBorder="1" applyAlignment="1">
      <alignment wrapText="1"/>
    </xf>
    <xf numFmtId="176" fontId="11" fillId="2" borderId="3" xfId="2" applyNumberFormat="1" applyFont="1" applyFill="1" applyBorder="1" applyAlignment="1">
      <alignment horizontal="center" wrapText="1"/>
    </xf>
    <xf numFmtId="176" fontId="3" fillId="3" borderId="3" xfId="0" applyNumberFormat="1" applyFont="1" applyFill="1" applyBorder="1" applyAlignment="1">
      <alignment horizontal="center" wrapText="1"/>
    </xf>
    <xf numFmtId="176" fontId="9" fillId="3" borderId="3" xfId="2" applyNumberFormat="1" applyFont="1" applyFill="1" applyBorder="1" applyAlignment="1">
      <alignment wrapText="1"/>
    </xf>
    <xf numFmtId="0" fontId="3" fillId="6" borderId="3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2" fontId="8" fillId="0" borderId="3" xfId="2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1" applyFont="1" applyBorder="1" applyAlignment="1">
      <alignment vertical="center" wrapText="1"/>
    </xf>
    <xf numFmtId="0" fontId="0" fillId="0" borderId="6" xfId="0" applyBorder="1"/>
    <xf numFmtId="0" fontId="1" fillId="0" borderId="6" xfId="1" applyBorder="1" applyAlignment="1">
      <alignment vertical="center" wrapText="1"/>
    </xf>
    <xf numFmtId="0" fontId="1" fillId="0" borderId="6" xfId="1" applyBorder="1" applyAlignment="1">
      <alignment vertical="center"/>
    </xf>
    <xf numFmtId="0" fontId="0" fillId="0" borderId="6" xfId="1" applyFont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0" borderId="6" xfId="1" applyFont="1" applyFill="1" applyBorder="1"/>
    <xf numFmtId="176" fontId="10" fillId="2" borderId="6" xfId="0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178" fontId="0" fillId="8" borderId="6" xfId="0" applyNumberFormat="1" applyFill="1" applyBorder="1" applyAlignment="1">
      <alignment vertical="center"/>
    </xf>
    <xf numFmtId="2" fontId="0" fillId="0" borderId="6" xfId="0" applyNumberFormat="1" applyBorder="1" applyAlignment="1">
      <alignment vertical="center"/>
    </xf>
    <xf numFmtId="1" fontId="0" fillId="8" borderId="6" xfId="0" applyNumberFormat="1" applyFill="1" applyBorder="1" applyAlignment="1">
      <alignment vertical="center"/>
    </xf>
    <xf numFmtId="3" fontId="0" fillId="0" borderId="6" xfId="0" applyNumberFormat="1" applyBorder="1" applyAlignment="1">
      <alignment vertical="center"/>
    </xf>
    <xf numFmtId="176" fontId="0" fillId="8" borderId="6" xfId="0" applyNumberFormat="1" applyFill="1" applyBorder="1" applyAlignment="1">
      <alignment vertical="center" wrapText="1"/>
    </xf>
    <xf numFmtId="10" fontId="0" fillId="0" borderId="6" xfId="0" applyNumberFormat="1" applyBorder="1" applyAlignment="1">
      <alignment vertical="center" wrapText="1"/>
    </xf>
    <xf numFmtId="10" fontId="0" fillId="0" borderId="6" xfId="0" applyNumberFormat="1" applyBorder="1" applyAlignment="1">
      <alignment horizontal="center" vertical="center"/>
    </xf>
    <xf numFmtId="176" fontId="0" fillId="8" borderId="6" xfId="0" applyNumberFormat="1" applyFill="1" applyBorder="1" applyAlignment="1">
      <alignment horizontal="center" vertical="center"/>
    </xf>
    <xf numFmtId="176" fontId="0" fillId="0" borderId="6" xfId="0" applyNumberFormat="1" applyBorder="1" applyAlignment="1">
      <alignment vertical="center" wrapText="1"/>
    </xf>
    <xf numFmtId="10" fontId="0" fillId="8" borderId="6" xfId="3" applyNumberFormat="1" applyFont="1" applyFill="1" applyBorder="1" applyAlignment="1">
      <alignment vertical="center" wrapText="1"/>
    </xf>
    <xf numFmtId="176" fontId="14" fillId="2" borderId="6" xfId="0" applyNumberFormat="1" applyFont="1" applyFill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" fontId="3" fillId="6" borderId="6" xfId="0" applyNumberFormat="1" applyFont="1" applyFill="1" applyBorder="1" applyAlignment="1">
      <alignment vertical="center" wrapText="1"/>
    </xf>
    <xf numFmtId="1" fontId="1" fillId="7" borderId="6" xfId="0" applyNumberFormat="1" applyFont="1" applyFill="1" applyBorder="1" applyAlignment="1">
      <alignment vertical="center" wrapText="1"/>
    </xf>
    <xf numFmtId="176" fontId="0" fillId="8" borderId="6" xfId="0" applyNumberFormat="1" applyFill="1" applyBorder="1" applyAlignment="1">
      <alignment vertical="center"/>
    </xf>
    <xf numFmtId="176" fontId="0" fillId="8" borderId="6" xfId="0" applyNumberFormat="1" applyFill="1" applyBorder="1" applyAlignment="1">
      <alignment horizontal="center" vertical="center"/>
    </xf>
    <xf numFmtId="2" fontId="0" fillId="8" borderId="6" xfId="0" applyNumberFormat="1" applyFill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2" borderId="7" xfId="0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1" fillId="2" borderId="6" xfId="4" applyFont="1" applyFill="1" applyBorder="1" applyAlignment="1">
      <alignment horizontal="left" vertical="center"/>
    </xf>
    <xf numFmtId="176" fontId="0" fillId="0" borderId="6" xfId="0" applyNumberFormat="1" applyBorder="1" applyAlignment="1">
      <alignment horizontal="center" vertical="center" wrapText="1"/>
    </xf>
    <xf numFmtId="2" fontId="0" fillId="8" borderId="6" xfId="0" applyNumberForma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 wrapText="1"/>
    </xf>
    <xf numFmtId="176" fontId="9" fillId="0" borderId="6" xfId="2" applyNumberFormat="1" applyFont="1" applyBorder="1" applyAlignment="1">
      <alignment vertical="center" wrapText="1"/>
    </xf>
    <xf numFmtId="176" fontId="8" fillId="0" borderId="6" xfId="2" applyNumberFormat="1" applyFont="1" applyBorder="1" applyAlignment="1">
      <alignment vertical="center" wrapText="1"/>
    </xf>
    <xf numFmtId="2" fontId="8" fillId="0" borderId="6" xfId="2" applyNumberFormat="1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179" fontId="15" fillId="0" borderId="6" xfId="4" applyNumberFormat="1" applyFont="1" applyBorder="1" applyAlignment="1">
      <alignment horizontal="center" vertical="center" wrapText="1"/>
    </xf>
    <xf numFmtId="0" fontId="15" fillId="0" borderId="6" xfId="5" applyFont="1" applyBorder="1" applyAlignment="1">
      <alignment horizontal="center" vertical="center" wrapText="1"/>
    </xf>
    <xf numFmtId="0" fontId="15" fillId="0" borderId="6" xfId="6" applyFont="1" applyBorder="1" applyAlignment="1">
      <alignment horizontal="center" vertical="center"/>
    </xf>
    <xf numFmtId="0" fontId="1" fillId="9" borderId="6" xfId="0" applyFont="1" applyFill="1" applyBorder="1" applyAlignment="1">
      <alignment vertical="center" wrapText="1"/>
    </xf>
    <xf numFmtId="0" fontId="0" fillId="2" borderId="6" xfId="4" applyFont="1" applyFill="1" applyBorder="1" applyAlignment="1">
      <alignment horizontal="left" vertical="center"/>
    </xf>
    <xf numFmtId="176" fontId="3" fillId="2" borderId="6" xfId="0" applyNumberFormat="1" applyFont="1" applyFill="1" applyBorder="1" applyAlignment="1">
      <alignment horizontal="center" vertical="center" wrapText="1"/>
    </xf>
    <xf numFmtId="177" fontId="15" fillId="0" borderId="6" xfId="6" applyNumberFormat="1" applyFont="1" applyBorder="1" applyAlignment="1">
      <alignment horizontal="center" vertical="center"/>
    </xf>
    <xf numFmtId="180" fontId="15" fillId="0" borderId="6" xfId="4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181" fontId="5" fillId="0" borderId="6" xfId="0" applyNumberFormat="1" applyFont="1" applyBorder="1" applyAlignment="1">
      <alignment horizontal="center" vertical="center"/>
    </xf>
    <xf numFmtId="176" fontId="0" fillId="8" borderId="6" xfId="0" applyNumberFormat="1" applyFill="1" applyBorder="1" applyAlignment="1">
      <alignment horizontal="center" vertical="center" wrapText="1"/>
    </xf>
    <xf numFmtId="10" fontId="0" fillId="8" borderId="6" xfId="3" applyNumberFormat="1" applyFont="1" applyFill="1" applyBorder="1" applyAlignment="1">
      <alignment horizontal="center" vertical="center"/>
    </xf>
    <xf numFmtId="10" fontId="0" fillId="8" borderId="6" xfId="3" applyNumberFormat="1" applyFont="1" applyFill="1" applyBorder="1" applyAlignment="1">
      <alignment horizontal="center" vertical="center" wrapText="1"/>
    </xf>
    <xf numFmtId="0" fontId="15" fillId="0" borderId="6" xfId="4" applyFont="1" applyBorder="1" applyAlignment="1">
      <alignment horizontal="center" vertical="center" wrapText="1"/>
    </xf>
    <xf numFmtId="0" fontId="15" fillId="0" borderId="7" xfId="4" applyFont="1" applyBorder="1" applyAlignment="1">
      <alignment horizontal="center" vertical="center" wrapText="1"/>
    </xf>
    <xf numFmtId="0" fontId="1" fillId="9" borderId="5" xfId="0" applyFont="1" applyFill="1" applyBorder="1" applyAlignment="1">
      <alignment vertical="center" wrapText="1"/>
    </xf>
    <xf numFmtId="179" fontId="15" fillId="10" borderId="6" xfId="7" applyFont="1" applyFill="1" applyBorder="1" applyAlignment="1">
      <alignment horizontal="center" vertical="center" wrapText="1"/>
    </xf>
    <xf numFmtId="177" fontId="15" fillId="0" borderId="6" xfId="8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3" fillId="6" borderId="6" xfId="4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6" xfId="1" applyBorder="1" applyAlignment="1">
      <alignment horizontal="left" vertical="center" wrapText="1"/>
    </xf>
    <xf numFmtId="182" fontId="1" fillId="0" borderId="6" xfId="1" applyNumberFormat="1" applyBorder="1" applyAlignment="1">
      <alignment horizontal="center" vertical="center" wrapText="1"/>
    </xf>
    <xf numFmtId="2" fontId="1" fillId="0" borderId="6" xfId="1" applyNumberFormat="1" applyBorder="1" applyAlignment="1">
      <alignment horizontal="center" vertical="center" wrapText="1"/>
    </xf>
    <xf numFmtId="183" fontId="1" fillId="0" borderId="6" xfId="1" applyNumberFormat="1" applyBorder="1" applyAlignment="1">
      <alignment horizontal="center" vertical="center" wrapText="1"/>
    </xf>
    <xf numFmtId="180" fontId="0" fillId="0" borderId="6" xfId="9" applyNumberFormat="1" applyFont="1" applyFill="1" applyBorder="1" applyAlignment="1">
      <alignment horizontal="center" vertical="center" wrapText="1"/>
    </xf>
    <xf numFmtId="10" fontId="0" fillId="0" borderId="6" xfId="0" applyNumberFormat="1" applyBorder="1" applyAlignment="1">
      <alignment horizontal="center" vertical="center" wrapText="1"/>
    </xf>
    <xf numFmtId="1" fontId="3" fillId="6" borderId="6" xfId="0" applyNumberFormat="1" applyFont="1" applyFill="1" applyBorder="1" applyAlignment="1">
      <alignment horizontal="center" vertical="center"/>
    </xf>
    <xf numFmtId="1" fontId="1" fillId="7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1" fontId="1" fillId="0" borderId="5" xfId="0" applyNumberFormat="1" applyFont="1" applyBorder="1" applyAlignment="1">
      <alignment wrapText="1"/>
    </xf>
    <xf numFmtId="0" fontId="1" fillId="11" borderId="6" xfId="0" applyFont="1" applyFill="1" applyBorder="1" applyAlignment="1">
      <alignment wrapText="1"/>
    </xf>
    <xf numFmtId="0" fontId="18" fillId="0" borderId="6" xfId="0" applyFont="1" applyBorder="1" applyAlignment="1">
      <alignment horizontal="center" vertical="center" shrinkToFi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2" borderId="6" xfId="1" applyFont="1" applyFill="1" applyBorder="1" applyAlignment="1">
      <alignment vertical="center"/>
    </xf>
    <xf numFmtId="176" fontId="10" fillId="2" borderId="6" xfId="0" applyNumberFormat="1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wrapText="1"/>
    </xf>
    <xf numFmtId="185" fontId="7" fillId="10" borderId="6" xfId="10" applyFill="1" applyBorder="1" applyAlignment="1">
      <alignment horizontal="center" vertical="center"/>
    </xf>
    <xf numFmtId="0" fontId="1" fillId="9" borderId="5" xfId="0" applyFont="1" applyFill="1" applyBorder="1" applyAlignment="1">
      <alignment wrapText="1"/>
    </xf>
    <xf numFmtId="186" fontId="0" fillId="8" borderId="6" xfId="0" applyNumberFormat="1" applyFill="1" applyBorder="1" applyAlignment="1">
      <alignment vertical="center"/>
    </xf>
    <xf numFmtId="0" fontId="1" fillId="12" borderId="5" xfId="0" applyFont="1" applyFill="1" applyBorder="1" applyAlignment="1">
      <alignment wrapText="1"/>
    </xf>
    <xf numFmtId="187" fontId="7" fillId="0" borderId="6" xfId="1" applyNumberFormat="1" applyFont="1" applyBorder="1" applyAlignment="1">
      <alignment horizontal="center" vertical="center"/>
    </xf>
    <xf numFmtId="10" fontId="0" fillId="0" borderId="6" xfId="3" applyNumberFormat="1" applyFont="1" applyBorder="1" applyAlignment="1">
      <alignment vertical="center" wrapText="1"/>
    </xf>
    <xf numFmtId="179" fontId="1" fillId="0" borderId="6" xfId="1" applyNumberFormat="1" applyBorder="1" applyAlignment="1">
      <alignment horizontal="center" vertical="center" wrapText="1"/>
    </xf>
    <xf numFmtId="0" fontId="1" fillId="0" borderId="6" xfId="5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187" fontId="19" fillId="0" borderId="6" xfId="1" applyNumberFormat="1" applyFont="1" applyBorder="1" applyAlignment="1">
      <alignment horizontal="center" vertical="center"/>
    </xf>
    <xf numFmtId="180" fontId="1" fillId="0" borderId="6" xfId="1" applyNumberForma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181" fontId="10" fillId="2" borderId="6" xfId="0" applyNumberFormat="1" applyFont="1" applyFill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 wrapText="1"/>
    </xf>
    <xf numFmtId="0" fontId="3" fillId="6" borderId="6" xfId="11" applyFont="1" applyFill="1" applyBorder="1" applyAlignment="1">
      <alignment horizontal="center" vertical="center" wrapText="1"/>
    </xf>
    <xf numFmtId="0" fontId="1" fillId="7" borderId="6" xfId="11" applyFill="1" applyBorder="1" applyAlignment="1">
      <alignment horizontal="center" vertical="center" wrapText="1"/>
    </xf>
    <xf numFmtId="188" fontId="20" fillId="0" borderId="6" xfId="4" applyNumberFormat="1" applyFont="1" applyBorder="1" applyAlignment="1">
      <alignment horizontal="center" vertical="center" wrapText="1"/>
    </xf>
    <xf numFmtId="187" fontId="15" fillId="0" borderId="6" xfId="4" applyNumberFormat="1" applyFont="1" applyBorder="1" applyAlignment="1">
      <alignment horizontal="center" vertical="center"/>
    </xf>
    <xf numFmtId="189" fontId="15" fillId="0" borderId="6" xfId="4" applyNumberFormat="1" applyFont="1" applyBorder="1" applyAlignment="1">
      <alignment horizontal="center" vertical="center" wrapText="1"/>
    </xf>
    <xf numFmtId="180" fontId="3" fillId="6" borderId="6" xfId="12" applyNumberFormat="1" applyFont="1" applyFill="1" applyBorder="1" applyAlignment="1">
      <alignment horizontal="center" vertical="center"/>
    </xf>
    <xf numFmtId="180" fontId="1" fillId="7" borderId="6" xfId="12" applyNumberFormat="1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vertical="center" wrapText="1"/>
    </xf>
    <xf numFmtId="0" fontId="7" fillId="2" borderId="6" xfId="0" applyFont="1" applyFill="1" applyBorder="1"/>
    <xf numFmtId="0" fontId="22" fillId="2" borderId="6" xfId="0" applyFont="1" applyFill="1" applyBorder="1" applyAlignment="1">
      <alignment vertical="center"/>
    </xf>
    <xf numFmtId="1" fontId="3" fillId="6" borderId="6" xfId="12" applyNumberFormat="1" applyFont="1" applyFill="1" applyBorder="1" applyAlignment="1">
      <alignment horizontal="center" vertical="center"/>
    </xf>
    <xf numFmtId="1" fontId="1" fillId="7" borderId="6" xfId="12" applyNumberFormat="1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wrapText="1"/>
    </xf>
    <xf numFmtId="0" fontId="0" fillId="11" borderId="6" xfId="0" applyFill="1" applyBorder="1" applyAlignment="1">
      <alignment wrapText="1"/>
    </xf>
    <xf numFmtId="0" fontId="0" fillId="0" borderId="5" xfId="0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2" fontId="15" fillId="0" borderId="6" xfId="4" applyNumberFormat="1" applyFont="1" applyBorder="1" applyAlignment="1">
      <alignment horizontal="center" vertical="center" wrapText="1"/>
    </xf>
    <xf numFmtId="1" fontId="23" fillId="0" borderId="6" xfId="4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" fontId="1" fillId="7" borderId="6" xfId="4" applyNumberFormat="1" applyFill="1" applyBorder="1" applyAlignment="1">
      <alignment horizontal="center" vertical="center" wrapText="1"/>
    </xf>
    <xf numFmtId="1" fontId="15" fillId="0" borderId="6" xfId="4" applyNumberFormat="1" applyFont="1" applyBorder="1" applyAlignment="1">
      <alignment horizontal="center" vertical="center" wrapText="1"/>
    </xf>
    <xf numFmtId="1" fontId="5" fillId="7" borderId="6" xfId="4" applyNumberFormat="1" applyFont="1" applyFill="1" applyBorder="1" applyAlignment="1">
      <alignment horizontal="center" vertical="center" wrapText="1"/>
    </xf>
    <xf numFmtId="190" fontId="15" fillId="0" borderId="6" xfId="5" applyNumberFormat="1" applyFont="1" applyBorder="1" applyAlignment="1">
      <alignment horizontal="center" vertical="center" wrapText="1"/>
    </xf>
    <xf numFmtId="0" fontId="15" fillId="0" borderId="6" xfId="13" applyFont="1" applyFill="1" applyBorder="1" applyAlignment="1">
      <alignment horizontal="center" vertical="center" wrapText="1"/>
    </xf>
    <xf numFmtId="181" fontId="5" fillId="2" borderId="6" xfId="0" applyNumberFormat="1" applyFont="1" applyFill="1" applyBorder="1" applyAlignment="1">
      <alignment horizontal="center" vertical="center"/>
    </xf>
    <xf numFmtId="0" fontId="15" fillId="0" borderId="7" xfId="4" applyFont="1" applyBorder="1" applyAlignment="1">
      <alignment horizontal="center" vertical="center"/>
    </xf>
    <xf numFmtId="191" fontId="24" fillId="0" borderId="6" xfId="5" applyNumberFormat="1" applyFont="1" applyBorder="1" applyAlignment="1">
      <alignment horizontal="center" vertical="center" wrapText="1"/>
    </xf>
    <xf numFmtId="190" fontId="25" fillId="0" borderId="6" xfId="4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5" fillId="0" borderId="6" xfId="14" applyFont="1" applyBorder="1" applyAlignment="1">
      <alignment horizontal="center" vertical="center" wrapText="1"/>
    </xf>
    <xf numFmtId="0" fontId="0" fillId="0" borderId="6" xfId="5" applyFont="1" applyBorder="1" applyAlignment="1">
      <alignment horizontal="center" vertical="center" wrapText="1"/>
    </xf>
    <xf numFmtId="0" fontId="1" fillId="0" borderId="6" xfId="14" applyBorder="1" applyAlignment="1">
      <alignment horizontal="center" vertical="center" wrapText="1"/>
    </xf>
    <xf numFmtId="0" fontId="20" fillId="0" borderId="6" xfId="14" applyFon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1" fillId="0" borderId="7" xfId="14" applyBorder="1" applyAlignment="1">
      <alignment horizontal="center" vertical="center" wrapText="1"/>
    </xf>
    <xf numFmtId="0" fontId="0" fillId="12" borderId="5" xfId="0" applyFill="1" applyBorder="1" applyAlignment="1">
      <alignment wrapText="1"/>
    </xf>
    <xf numFmtId="0" fontId="26" fillId="0" borderId="6" xfId="14" applyFont="1" applyBorder="1" applyAlignment="1">
      <alignment horizontal="center" vertical="center" wrapText="1"/>
    </xf>
    <xf numFmtId="0" fontId="27" fillId="0" borderId="6" xfId="14" applyFont="1" applyBorder="1" applyAlignment="1">
      <alignment horizontal="center" vertical="center" wrapText="1"/>
    </xf>
    <xf numFmtId="192" fontId="1" fillId="0" borderId="6" xfId="14" applyNumberFormat="1" applyBorder="1" applyAlignment="1">
      <alignment horizontal="center" vertical="center" wrapText="1"/>
    </xf>
    <xf numFmtId="187" fontId="15" fillId="0" borderId="6" xfId="14" applyNumberFormat="1" applyFont="1" applyBorder="1" applyAlignment="1">
      <alignment horizontal="center" vertical="center"/>
    </xf>
    <xf numFmtId="0" fontId="28" fillId="0" borderId="6" xfId="15" applyFont="1" applyBorder="1" applyAlignment="1">
      <alignment horizontal="center" vertical="center" wrapText="1"/>
    </xf>
    <xf numFmtId="0" fontId="28" fillId="0" borderId="6" xfId="15" applyFont="1" applyBorder="1" applyAlignment="1">
      <alignment horizontal="left" vertical="center" wrapText="1"/>
    </xf>
    <xf numFmtId="0" fontId="28" fillId="0" borderId="6" xfId="15" applyFont="1" applyBorder="1" applyAlignment="1">
      <alignment horizontal="center" vertical="center"/>
    </xf>
    <xf numFmtId="0" fontId="0" fillId="12" borderId="6" xfId="0" applyFill="1" applyBorder="1" applyAlignment="1">
      <alignment wrapText="1"/>
    </xf>
    <xf numFmtId="0" fontId="29" fillId="0" borderId="6" xfId="0" applyFont="1" applyBorder="1" applyAlignment="1">
      <alignment vertical="center"/>
    </xf>
    <xf numFmtId="10" fontId="3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10" fillId="6" borderId="6" xfId="0" applyFont="1" applyFill="1" applyBorder="1" applyAlignment="1">
      <alignment horizontal="center" vertical="center" wrapText="1"/>
    </xf>
    <xf numFmtId="0" fontId="0" fillId="0" borderId="6" xfId="14" applyFont="1" applyBorder="1" applyAlignment="1">
      <alignment horizontal="center" vertical="center" wrapText="1"/>
    </xf>
  </cellXfs>
  <cellStyles count="17">
    <cellStyle name="Comma 5 2" xfId="9"/>
    <cellStyle name="Normal 2" xfId="1"/>
    <cellStyle name="Normal 2 18 2" xfId="2"/>
    <cellStyle name="Normal 2 2" xfId="6"/>
    <cellStyle name="Normal 2 3" xfId="11"/>
    <cellStyle name="Normal 2 42" xfId="15"/>
    <cellStyle name="Normal 3" xfId="4"/>
    <cellStyle name="Normal 5" xfId="14"/>
    <cellStyle name="Percent 2" xfId="3"/>
    <cellStyle name="S0" xfId="13"/>
    <cellStyle name="常规" xfId="0" builtinId="0"/>
    <cellStyle name="常规 11" xfId="16"/>
    <cellStyle name="常规 6 2" xfId="7"/>
    <cellStyle name="常规_quotation-Mercury  3.22.2011 (for BBB)_BBB Spring 12 Styleout Belize - Heather 102111 2" xfId="5"/>
    <cellStyle name="千位分隔 3" xfId="12"/>
    <cellStyle name="样式 1" xfId="8"/>
    <cellStyle name="样式 1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757115</xdr:colOff>
      <xdr:row>30</xdr:row>
      <xdr:rowOff>130256</xdr:rowOff>
    </xdr:from>
    <xdr:to>
      <xdr:col>1</xdr:col>
      <xdr:colOff>1574360</xdr:colOff>
      <xdr:row>30</xdr:row>
      <xdr:rowOff>1415496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xmlns="" id="{5AF0DCA7-FCE9-4193-A83D-5889E3035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3390" y="36249056"/>
          <a:ext cx="817245" cy="1285240"/>
        </a:xfrm>
        <a:prstGeom prst="rect">
          <a:avLst/>
        </a:prstGeom>
      </xdr:spPr>
    </xdr:pic>
    <xdr:clientData/>
  </xdr:twoCellAnchor>
  <xdr:twoCellAnchor editAs="oneCell">
    <xdr:from>
      <xdr:col>1</xdr:col>
      <xdr:colOff>635695</xdr:colOff>
      <xdr:row>31</xdr:row>
      <xdr:rowOff>211666</xdr:rowOff>
    </xdr:from>
    <xdr:to>
      <xdr:col>1</xdr:col>
      <xdr:colOff>1957414</xdr:colOff>
      <xdr:row>31</xdr:row>
      <xdr:rowOff>1464625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27719F6-44DB-4622-B915-6F07858D4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1970" y="37968766"/>
          <a:ext cx="1321719" cy="1252959"/>
        </a:xfrm>
        <a:prstGeom prst="rect">
          <a:avLst/>
        </a:prstGeom>
      </xdr:spPr>
    </xdr:pic>
    <xdr:clientData/>
  </xdr:twoCellAnchor>
  <xdr:twoCellAnchor editAs="oneCell">
    <xdr:from>
      <xdr:col>1</xdr:col>
      <xdr:colOff>256813</xdr:colOff>
      <xdr:row>32</xdr:row>
      <xdr:rowOff>24423</xdr:rowOff>
    </xdr:from>
    <xdr:to>
      <xdr:col>1</xdr:col>
      <xdr:colOff>1817552</xdr:colOff>
      <xdr:row>32</xdr:row>
      <xdr:rowOff>1513498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89F6E053-C1EC-4203-8617-0833F5CC7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3088" y="39419823"/>
          <a:ext cx="1560739" cy="148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1880577</xdr:colOff>
      <xdr:row>32</xdr:row>
      <xdr:rowOff>512885</xdr:rowOff>
    </xdr:from>
    <xdr:to>
      <xdr:col>1</xdr:col>
      <xdr:colOff>2256862</xdr:colOff>
      <xdr:row>32</xdr:row>
      <xdr:rowOff>1189459</xdr:rowOff>
    </xdr:to>
    <xdr:pic>
      <xdr:nvPicPr>
        <xdr:cNvPr id="5" name="图片 6">
          <a:extLst>
            <a:ext uri="{FF2B5EF4-FFF2-40B4-BE49-F238E27FC236}">
              <a16:creationId xmlns:a16="http://schemas.microsoft.com/office/drawing/2014/main" xmlns="" id="{ED59A483-B451-405A-A04B-6FB6AC5BD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56852" y="39908285"/>
          <a:ext cx="376285" cy="676574"/>
        </a:xfrm>
        <a:prstGeom prst="rect">
          <a:avLst/>
        </a:prstGeom>
      </xdr:spPr>
    </xdr:pic>
    <xdr:clientData/>
  </xdr:twoCellAnchor>
  <xdr:twoCellAnchor editAs="oneCell">
    <xdr:from>
      <xdr:col>1</xdr:col>
      <xdr:colOff>944359</xdr:colOff>
      <xdr:row>7</xdr:row>
      <xdr:rowOff>179103</xdr:rowOff>
    </xdr:from>
    <xdr:to>
      <xdr:col>1</xdr:col>
      <xdr:colOff>2129269</xdr:colOff>
      <xdr:row>7</xdr:row>
      <xdr:rowOff>1318293</xdr:rowOff>
    </xdr:to>
    <xdr:pic>
      <xdr:nvPicPr>
        <xdr:cNvPr id="7" name="图片 21">
          <a:extLst>
            <a:ext uri="{FF2B5EF4-FFF2-40B4-BE49-F238E27FC236}">
              <a16:creationId xmlns:a16="http://schemas.microsoft.com/office/drawing/2014/main" xmlns="" id="{9A10D2D8-621F-4A1D-B0FD-44E90C6B5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0634" y="7046628"/>
          <a:ext cx="1184910" cy="1139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879231</xdr:colOff>
      <xdr:row>10</xdr:row>
      <xdr:rowOff>97692</xdr:rowOff>
    </xdr:from>
    <xdr:to>
      <xdr:col>1</xdr:col>
      <xdr:colOff>2246923</xdr:colOff>
      <xdr:row>10</xdr:row>
      <xdr:rowOff>1446233</xdr:rowOff>
    </xdr:to>
    <xdr:pic>
      <xdr:nvPicPr>
        <xdr:cNvPr id="8" name="图片 22">
          <a:extLst>
            <a:ext uri="{FF2B5EF4-FFF2-40B4-BE49-F238E27FC236}">
              <a16:creationId xmlns:a16="http://schemas.microsoft.com/office/drawing/2014/main" xmlns="" id="{59535B41-4660-4201-A26D-D228CA763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5506" y="12137292"/>
          <a:ext cx="1367692" cy="13485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632779</xdr:colOff>
      <xdr:row>33</xdr:row>
      <xdr:rowOff>252372</xdr:rowOff>
    </xdr:from>
    <xdr:to>
      <xdr:col>1</xdr:col>
      <xdr:colOff>2293549</xdr:colOff>
      <xdr:row>33</xdr:row>
      <xdr:rowOff>1316289</xdr:rowOff>
    </xdr:to>
    <xdr:pic>
      <xdr:nvPicPr>
        <xdr:cNvPr id="9" name="图片 11">
          <a:extLst>
            <a:ext uri="{FF2B5EF4-FFF2-40B4-BE49-F238E27FC236}">
              <a16:creationId xmlns:a16="http://schemas.microsoft.com/office/drawing/2014/main" xmlns="" id="{94A03B2F-11A1-4F30-9469-5F867BCC2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9054" y="49477572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1229294</xdr:colOff>
      <xdr:row>36</xdr:row>
      <xdr:rowOff>97691</xdr:rowOff>
    </xdr:from>
    <xdr:to>
      <xdr:col>1</xdr:col>
      <xdr:colOff>1848013</xdr:colOff>
      <xdr:row>36</xdr:row>
      <xdr:rowOff>1387342</xdr:rowOff>
    </xdr:to>
    <xdr:pic>
      <xdr:nvPicPr>
        <xdr:cNvPr id="10" name="图片 23">
          <a:extLst>
            <a:ext uri="{FF2B5EF4-FFF2-40B4-BE49-F238E27FC236}">
              <a16:creationId xmlns:a16="http://schemas.microsoft.com/office/drawing/2014/main" xmlns="" id="{3C69317B-2F24-4C3C-AF57-D1868D6E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569" y="54237791"/>
          <a:ext cx="618719" cy="1289651"/>
        </a:xfrm>
        <a:prstGeom prst="rect">
          <a:avLst/>
        </a:prstGeom>
      </xdr:spPr>
    </xdr:pic>
    <xdr:clientData/>
  </xdr:twoCellAnchor>
  <xdr:twoCellAnchor>
    <xdr:from>
      <xdr:col>1</xdr:col>
      <xdr:colOff>204253</xdr:colOff>
      <xdr:row>1</xdr:row>
      <xdr:rowOff>211958</xdr:rowOff>
    </xdr:from>
    <xdr:to>
      <xdr:col>1</xdr:col>
      <xdr:colOff>1533072</xdr:colOff>
      <xdr:row>2</xdr:row>
      <xdr:rowOff>364885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xmlns="" id="{99954430-D85D-4840-9170-BD7303597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80528" y="1802633"/>
          <a:ext cx="1328819" cy="99112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1388282</xdr:colOff>
      <xdr:row>2</xdr:row>
      <xdr:rowOff>514423</xdr:rowOff>
    </xdr:from>
    <xdr:to>
      <xdr:col>1</xdr:col>
      <xdr:colOff>2685144</xdr:colOff>
      <xdr:row>3</xdr:row>
      <xdr:rowOff>640942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xmlns="" id="{3D909C28-3C20-45ED-ADDB-C1E7C29B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064557" y="2943298"/>
          <a:ext cx="1296862" cy="96471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561269</xdr:colOff>
      <xdr:row>13</xdr:row>
      <xdr:rowOff>106724</xdr:rowOff>
    </xdr:from>
    <xdr:to>
      <xdr:col>1</xdr:col>
      <xdr:colOff>2303709</xdr:colOff>
      <xdr:row>14</xdr:row>
      <xdr:rowOff>510845</xdr:rowOff>
    </xdr:to>
    <xdr:pic>
      <xdr:nvPicPr>
        <xdr:cNvPr id="13" name="图片 4">
          <a:extLst>
            <a:ext uri="{FF2B5EF4-FFF2-40B4-BE49-F238E27FC236}">
              <a16:creationId xmlns:a16="http://schemas.microsoft.com/office/drawing/2014/main" xmlns="" id="{FD75BC34-5838-48FD-8D50-31261DBBB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37544" y="17375549"/>
          <a:ext cx="1742440" cy="1032771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22</xdr:col>
      <xdr:colOff>380365</xdr:colOff>
      <xdr:row>37</xdr:row>
      <xdr:rowOff>0</xdr:rowOff>
    </xdr:from>
    <xdr:ext cx="296428" cy="256930"/>
    <xdr:sp macro="" textlink="">
      <xdr:nvSpPr>
        <xdr:cNvPr id="14" name="Text Box 2419">
          <a:extLst>
            <a:ext uri="{FF2B5EF4-FFF2-40B4-BE49-F238E27FC236}">
              <a16:creationId xmlns:a16="http://schemas.microsoft.com/office/drawing/2014/main" xmlns="" id="{E9528F80-83B5-432C-9BF4-3795185CD3C7}"/>
            </a:ext>
          </a:extLst>
        </xdr:cNvPr>
        <xdr:cNvSpPr txBox="1">
          <a:spLocks noChangeArrowheads="1"/>
        </xdr:cNvSpPr>
      </xdr:nvSpPr>
      <xdr:spPr>
        <a:xfrm>
          <a:off x="21468715" y="56054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38</xdr:row>
      <xdr:rowOff>0</xdr:rowOff>
    </xdr:from>
    <xdr:ext cx="296428" cy="256930"/>
    <xdr:sp macro="" textlink="">
      <xdr:nvSpPr>
        <xdr:cNvPr id="15" name="Text Box 2419">
          <a:extLst>
            <a:ext uri="{FF2B5EF4-FFF2-40B4-BE49-F238E27FC236}">
              <a16:creationId xmlns:a16="http://schemas.microsoft.com/office/drawing/2014/main" xmlns="" id="{6447DC51-892F-44EC-84B2-DFB1F5284B62}"/>
            </a:ext>
          </a:extLst>
        </xdr:cNvPr>
        <xdr:cNvSpPr txBox="1">
          <a:spLocks noChangeArrowheads="1"/>
        </xdr:cNvSpPr>
      </xdr:nvSpPr>
      <xdr:spPr>
        <a:xfrm>
          <a:off x="21468715" y="566547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39</xdr:row>
      <xdr:rowOff>0</xdr:rowOff>
    </xdr:from>
    <xdr:ext cx="296428" cy="256930"/>
    <xdr:sp macro="" textlink="">
      <xdr:nvSpPr>
        <xdr:cNvPr id="16" name="Text Box 2419">
          <a:extLst>
            <a:ext uri="{FF2B5EF4-FFF2-40B4-BE49-F238E27FC236}">
              <a16:creationId xmlns:a16="http://schemas.microsoft.com/office/drawing/2014/main" xmlns="" id="{A7860529-9238-43B1-9BEC-8CCEC713BCBC}"/>
            </a:ext>
          </a:extLst>
        </xdr:cNvPr>
        <xdr:cNvSpPr txBox="1">
          <a:spLocks noChangeArrowheads="1"/>
        </xdr:cNvSpPr>
      </xdr:nvSpPr>
      <xdr:spPr>
        <a:xfrm>
          <a:off x="21468715" y="572833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7" name="Text Box 2419">
          <a:extLst>
            <a:ext uri="{FF2B5EF4-FFF2-40B4-BE49-F238E27FC236}">
              <a16:creationId xmlns:a16="http://schemas.microsoft.com/office/drawing/2014/main" xmlns="" id="{52716602-6AE8-415D-B5B1-5862F1B4C74A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8" name="Text Box 2419">
          <a:extLst>
            <a:ext uri="{FF2B5EF4-FFF2-40B4-BE49-F238E27FC236}">
              <a16:creationId xmlns:a16="http://schemas.microsoft.com/office/drawing/2014/main" xmlns="" id="{8325CBD9-128A-4FAC-8AFB-17ABF89569FD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9" name="Text Box 2419">
          <a:extLst>
            <a:ext uri="{FF2B5EF4-FFF2-40B4-BE49-F238E27FC236}">
              <a16:creationId xmlns:a16="http://schemas.microsoft.com/office/drawing/2014/main" xmlns="" id="{BEE99C25-6842-4FEB-822F-228ACDE776B3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779319</xdr:colOff>
      <xdr:row>54</xdr:row>
      <xdr:rowOff>19242</xdr:rowOff>
    </xdr:from>
    <xdr:to>
      <xdr:col>1</xdr:col>
      <xdr:colOff>1878071</xdr:colOff>
      <xdr:row>54</xdr:row>
      <xdr:rowOff>1193031</xdr:rowOff>
    </xdr:to>
    <xdr:pic>
      <xdr:nvPicPr>
        <xdr:cNvPr id="20" name="图片 93" descr="C:\Users\ADMINI~1\AppData\Local\Temp\QQ_1763708063410.png">
          <a:extLst>
            <a:ext uri="{FF2B5EF4-FFF2-40B4-BE49-F238E27FC236}">
              <a16:creationId xmlns:a16="http://schemas.microsoft.com/office/drawing/2014/main" xmlns="" id="{8C921674-2CB6-4E1B-A4E8-5FA08F4B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77381292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21" name="Text Box 2419">
          <a:extLst>
            <a:ext uri="{FF2B5EF4-FFF2-40B4-BE49-F238E27FC236}">
              <a16:creationId xmlns:a16="http://schemas.microsoft.com/office/drawing/2014/main" xmlns="" id="{3540C7EB-496A-4F32-AC0E-6336450B88A8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" name="Text Box 2419">
          <a:extLst>
            <a:ext uri="{FF2B5EF4-FFF2-40B4-BE49-F238E27FC236}">
              <a16:creationId xmlns:a16="http://schemas.microsoft.com/office/drawing/2014/main" xmlns="" id="{D70B65D0-C63F-4A2F-86EF-28CE86808E87}"/>
            </a:ext>
          </a:extLst>
        </xdr:cNvPr>
        <xdr:cNvSpPr txBox="1">
          <a:spLocks noChangeArrowheads="1"/>
        </xdr:cNvSpPr>
      </xdr:nvSpPr>
      <xdr:spPr>
        <a:xfrm>
          <a:off x="21468715" y="815340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3" name="Text Box 2419">
          <a:extLst>
            <a:ext uri="{FF2B5EF4-FFF2-40B4-BE49-F238E27FC236}">
              <a16:creationId xmlns:a16="http://schemas.microsoft.com/office/drawing/2014/main" xmlns="" id="{329F62D7-AFA0-4A98-A7F6-AA4F47E3BA1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4" name="Text Box 2419">
          <a:extLst>
            <a:ext uri="{FF2B5EF4-FFF2-40B4-BE49-F238E27FC236}">
              <a16:creationId xmlns:a16="http://schemas.microsoft.com/office/drawing/2014/main" xmlns="" id="{D9BD787E-6913-4AEA-95B2-E848AE1E373D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5" name="Text Box 2419">
          <a:extLst>
            <a:ext uri="{FF2B5EF4-FFF2-40B4-BE49-F238E27FC236}">
              <a16:creationId xmlns:a16="http://schemas.microsoft.com/office/drawing/2014/main" xmlns="" id="{6C066668-8DD0-4AB7-A85A-6EC444BA6945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6" name="Text Box 2419">
          <a:extLst>
            <a:ext uri="{FF2B5EF4-FFF2-40B4-BE49-F238E27FC236}">
              <a16:creationId xmlns:a16="http://schemas.microsoft.com/office/drawing/2014/main" xmlns="" id="{D252F319-5F78-4F7F-89D2-F5079A4F157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7" name="Text Box 2419">
          <a:extLst>
            <a:ext uri="{FF2B5EF4-FFF2-40B4-BE49-F238E27FC236}">
              <a16:creationId xmlns:a16="http://schemas.microsoft.com/office/drawing/2014/main" xmlns="" id="{D18B8FC3-01B5-49AC-BD35-76089D82168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8" name="Text Box 2419">
          <a:extLst>
            <a:ext uri="{FF2B5EF4-FFF2-40B4-BE49-F238E27FC236}">
              <a16:creationId xmlns:a16="http://schemas.microsoft.com/office/drawing/2014/main" xmlns="" id="{00A7E22D-186F-4CAB-AA26-78A08E87E0E4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9" name="Text Box 2419">
          <a:extLst>
            <a:ext uri="{FF2B5EF4-FFF2-40B4-BE49-F238E27FC236}">
              <a16:creationId xmlns:a16="http://schemas.microsoft.com/office/drawing/2014/main" xmlns="" id="{EA6EF416-C6F8-42FA-84F2-41BFCF40E1A0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0" name="Text Box 2419">
          <a:extLst>
            <a:ext uri="{FF2B5EF4-FFF2-40B4-BE49-F238E27FC236}">
              <a16:creationId xmlns:a16="http://schemas.microsoft.com/office/drawing/2014/main" xmlns="" id="{AEAB3EE9-F197-42E1-A089-BBCA1B12D43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1" name="Text Box 2419">
          <a:extLst>
            <a:ext uri="{FF2B5EF4-FFF2-40B4-BE49-F238E27FC236}">
              <a16:creationId xmlns:a16="http://schemas.microsoft.com/office/drawing/2014/main" xmlns="" id="{DC2D8229-8597-4F6F-9052-E6EF751345C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2" name="Text Box 2419">
          <a:extLst>
            <a:ext uri="{FF2B5EF4-FFF2-40B4-BE49-F238E27FC236}">
              <a16:creationId xmlns:a16="http://schemas.microsoft.com/office/drawing/2014/main" xmlns="" id="{B24D2331-0783-498D-924D-CC194928D43A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3" name="Text Box 2419">
          <a:extLst>
            <a:ext uri="{FF2B5EF4-FFF2-40B4-BE49-F238E27FC236}">
              <a16:creationId xmlns:a16="http://schemas.microsoft.com/office/drawing/2014/main" xmlns="" id="{AAA39F6A-530D-48F7-80A7-989AC5F73D6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4" name="Text Box 2419">
          <a:extLst>
            <a:ext uri="{FF2B5EF4-FFF2-40B4-BE49-F238E27FC236}">
              <a16:creationId xmlns:a16="http://schemas.microsoft.com/office/drawing/2014/main" xmlns="" id="{5965D9DB-0D83-47A6-AB8B-81CB53224932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5" name="Text Box 2419">
          <a:extLst>
            <a:ext uri="{FF2B5EF4-FFF2-40B4-BE49-F238E27FC236}">
              <a16:creationId xmlns:a16="http://schemas.microsoft.com/office/drawing/2014/main" xmlns="" id="{81DCE8D2-5EA7-4218-8099-2AD360D50D2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6" name="Text Box 2419">
          <a:extLst>
            <a:ext uri="{FF2B5EF4-FFF2-40B4-BE49-F238E27FC236}">
              <a16:creationId xmlns:a16="http://schemas.microsoft.com/office/drawing/2014/main" xmlns="" id="{79AB1806-4A1C-4BDD-AEEF-854A89DEB70C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7" name="Text Box 2419">
          <a:extLst>
            <a:ext uri="{FF2B5EF4-FFF2-40B4-BE49-F238E27FC236}">
              <a16:creationId xmlns:a16="http://schemas.microsoft.com/office/drawing/2014/main" xmlns="" id="{5DA5CA07-8A94-4938-B6A0-9E7DD889053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8" name="Text Box 2419">
          <a:extLst>
            <a:ext uri="{FF2B5EF4-FFF2-40B4-BE49-F238E27FC236}">
              <a16:creationId xmlns:a16="http://schemas.microsoft.com/office/drawing/2014/main" xmlns="" id="{D626D3EB-4448-424E-BD24-BE1442AE719D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9" name="Text Box 2419">
          <a:extLst>
            <a:ext uri="{FF2B5EF4-FFF2-40B4-BE49-F238E27FC236}">
              <a16:creationId xmlns:a16="http://schemas.microsoft.com/office/drawing/2014/main" xmlns="" id="{86B13C41-E327-4C87-9C43-B2608EF1720D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0" name="Text Box 2419">
          <a:extLst>
            <a:ext uri="{FF2B5EF4-FFF2-40B4-BE49-F238E27FC236}">
              <a16:creationId xmlns:a16="http://schemas.microsoft.com/office/drawing/2014/main" xmlns="" id="{0317D8C2-73C9-41FD-9FCA-31637FA5FB50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1" name="Text Box 2419">
          <a:extLst>
            <a:ext uri="{FF2B5EF4-FFF2-40B4-BE49-F238E27FC236}">
              <a16:creationId xmlns:a16="http://schemas.microsoft.com/office/drawing/2014/main" xmlns="" id="{F534368B-2004-4EF3-8E66-84451F55B092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2" name="Text Box 2419">
          <a:extLst>
            <a:ext uri="{FF2B5EF4-FFF2-40B4-BE49-F238E27FC236}">
              <a16:creationId xmlns:a16="http://schemas.microsoft.com/office/drawing/2014/main" xmlns="" id="{1AE77BC3-1478-4957-AF47-DEE05C0C485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3" name="Text Box 2419">
          <a:extLst>
            <a:ext uri="{FF2B5EF4-FFF2-40B4-BE49-F238E27FC236}">
              <a16:creationId xmlns:a16="http://schemas.microsoft.com/office/drawing/2014/main" xmlns="" id="{2BDDCE16-E610-407D-BF08-2E2ACFE9D3B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4" name="Text Box 2419">
          <a:extLst>
            <a:ext uri="{FF2B5EF4-FFF2-40B4-BE49-F238E27FC236}">
              <a16:creationId xmlns:a16="http://schemas.microsoft.com/office/drawing/2014/main" xmlns="" id="{9BF14618-39C2-4693-BF2B-A0022886EC2C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5" name="Text Box 2419">
          <a:extLst>
            <a:ext uri="{FF2B5EF4-FFF2-40B4-BE49-F238E27FC236}">
              <a16:creationId xmlns:a16="http://schemas.microsoft.com/office/drawing/2014/main" xmlns="" id="{89749692-3EAC-465D-87DF-4076822D9D2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6" name="Text Box 2419">
          <a:extLst>
            <a:ext uri="{FF2B5EF4-FFF2-40B4-BE49-F238E27FC236}">
              <a16:creationId xmlns:a16="http://schemas.microsoft.com/office/drawing/2014/main" xmlns="" id="{19624A9F-EA83-4481-907D-A36D1E854B5B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7" name="Text Box 2419">
          <a:extLst>
            <a:ext uri="{FF2B5EF4-FFF2-40B4-BE49-F238E27FC236}">
              <a16:creationId xmlns:a16="http://schemas.microsoft.com/office/drawing/2014/main" xmlns="" id="{C1379D25-6027-4C41-8E7C-497D1175677B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733265</xdr:colOff>
      <xdr:row>37</xdr:row>
      <xdr:rowOff>38485</xdr:rowOff>
    </xdr:from>
    <xdr:to>
      <xdr:col>1</xdr:col>
      <xdr:colOff>2010411</xdr:colOff>
      <xdr:row>39</xdr:row>
      <xdr:rowOff>432590</xdr:rowOff>
    </xdr:to>
    <xdr:pic>
      <xdr:nvPicPr>
        <xdr:cNvPr id="48" name="图片 25" descr="图片包含 游戏机, 桌子&#10;&#10;AI 生成的内容可能不正确。">
          <a:extLst>
            <a:ext uri="{FF2B5EF4-FFF2-40B4-BE49-F238E27FC236}">
              <a16:creationId xmlns:a16="http://schemas.microsoft.com/office/drawing/2014/main" xmlns="" id="{4F962559-E6F5-4D04-AC2A-C07AC6F1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540" y="56093110"/>
          <a:ext cx="1277146" cy="1622830"/>
        </a:xfrm>
        <a:prstGeom prst="rect">
          <a:avLst/>
        </a:prstGeom>
      </xdr:spPr>
    </xdr:pic>
    <xdr:clientData/>
  </xdr:twoCellAnchor>
  <xdr:twoCellAnchor editAs="oneCell">
    <xdr:from>
      <xdr:col>1</xdr:col>
      <xdr:colOff>336741</xdr:colOff>
      <xdr:row>40</xdr:row>
      <xdr:rowOff>202046</xdr:rowOff>
    </xdr:from>
    <xdr:to>
      <xdr:col>1</xdr:col>
      <xdr:colOff>2409362</xdr:colOff>
      <xdr:row>40</xdr:row>
      <xdr:rowOff>1125682</xdr:rowOff>
    </xdr:to>
    <xdr:pic>
      <xdr:nvPicPr>
        <xdr:cNvPr id="49" name="图片 81">
          <a:extLst>
            <a:ext uri="{FF2B5EF4-FFF2-40B4-BE49-F238E27FC236}">
              <a16:creationId xmlns:a16="http://schemas.microsoft.com/office/drawing/2014/main" xmlns="" id="{37F0D3F0-37F7-4903-ACD6-360BC511C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13016" y="58094996"/>
          <a:ext cx="2072621" cy="9236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413712</xdr:colOff>
      <xdr:row>41</xdr:row>
      <xdr:rowOff>230908</xdr:rowOff>
    </xdr:from>
    <xdr:to>
      <xdr:col>1</xdr:col>
      <xdr:colOff>2434166</xdr:colOff>
      <xdr:row>41</xdr:row>
      <xdr:rowOff>1229553</xdr:rowOff>
    </xdr:to>
    <xdr:pic>
      <xdr:nvPicPr>
        <xdr:cNvPr id="50" name="图片 82">
          <a:extLst>
            <a:ext uri="{FF2B5EF4-FFF2-40B4-BE49-F238E27FC236}">
              <a16:creationId xmlns:a16="http://schemas.microsoft.com/office/drawing/2014/main" xmlns="" id="{48F9C45E-0308-493C-881D-B5FDBE1A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89987" y="59514508"/>
          <a:ext cx="2020454" cy="99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471439</xdr:colOff>
      <xdr:row>43</xdr:row>
      <xdr:rowOff>19242</xdr:rowOff>
    </xdr:from>
    <xdr:to>
      <xdr:col>1</xdr:col>
      <xdr:colOff>1538239</xdr:colOff>
      <xdr:row>43</xdr:row>
      <xdr:rowOff>1373062</xdr:rowOff>
    </xdr:to>
    <xdr:pic>
      <xdr:nvPicPr>
        <xdr:cNvPr id="51" name="图片 85" descr="C:\Users\ADMINI~1\AppData\Local\Temp\QQ_1763704143872.png">
          <a:extLst>
            <a:ext uri="{FF2B5EF4-FFF2-40B4-BE49-F238E27FC236}">
              <a16:creationId xmlns:a16="http://schemas.microsoft.com/office/drawing/2014/main" xmlns="" id="{8A3A3E6C-9CD2-4931-8046-BD412471E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12" b="-2442"/>
        <a:stretch>
          <a:fillRect/>
        </a:stretch>
      </xdr:blipFill>
      <xdr:spPr>
        <a:xfrm>
          <a:off x="1147714" y="62084142"/>
          <a:ext cx="1066800" cy="135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1448592</xdr:colOff>
      <xdr:row>43</xdr:row>
      <xdr:rowOff>539194</xdr:rowOff>
    </xdr:from>
    <xdr:ext cx="668020" cy="587375"/>
    <xdr:pic>
      <xdr:nvPicPr>
        <xdr:cNvPr id="52" name="图片 88">
          <a:extLst>
            <a:ext uri="{FF2B5EF4-FFF2-40B4-BE49-F238E27FC236}">
              <a16:creationId xmlns:a16="http://schemas.microsoft.com/office/drawing/2014/main" xmlns="" id="{F2BB3BF5-35DA-4AF0-A200-D195CEA7E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4867" y="62604094"/>
          <a:ext cx="668020" cy="587375"/>
        </a:xfrm>
        <a:prstGeom prst="rect">
          <a:avLst/>
        </a:prstGeom>
      </xdr:spPr>
    </xdr:pic>
    <xdr:clientData/>
  </xdr:oneCellAnchor>
  <xdr:twoCellAnchor editAs="oneCell">
    <xdr:from>
      <xdr:col>1</xdr:col>
      <xdr:colOff>365606</xdr:colOff>
      <xdr:row>48</xdr:row>
      <xdr:rowOff>115454</xdr:rowOff>
    </xdr:from>
    <xdr:to>
      <xdr:col>1</xdr:col>
      <xdr:colOff>1441296</xdr:colOff>
      <xdr:row>48</xdr:row>
      <xdr:rowOff>1099069</xdr:rowOff>
    </xdr:to>
    <xdr:pic>
      <xdr:nvPicPr>
        <xdr:cNvPr id="53" name="图片 91" descr="C:\Users\ADMINI~1\AppData\Local\Temp\QQ_1763707970845.png">
          <a:extLst>
            <a:ext uri="{FF2B5EF4-FFF2-40B4-BE49-F238E27FC236}">
              <a16:creationId xmlns:a16="http://schemas.microsoft.com/office/drawing/2014/main" xmlns="" id="{C9764D19-972D-4139-A769-A6A6EC42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69133604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1458553</xdr:colOff>
      <xdr:row>48</xdr:row>
      <xdr:rowOff>176228</xdr:rowOff>
    </xdr:from>
    <xdr:ext cx="668020" cy="587375"/>
    <xdr:pic>
      <xdr:nvPicPr>
        <xdr:cNvPr id="54" name="图片 94">
          <a:extLst>
            <a:ext uri="{FF2B5EF4-FFF2-40B4-BE49-F238E27FC236}">
              <a16:creationId xmlns:a16="http://schemas.microsoft.com/office/drawing/2014/main" xmlns="" id="{8560F92A-548F-46C4-A04F-FFA3CBD18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34828" y="69194378"/>
          <a:ext cx="668020" cy="587375"/>
        </a:xfrm>
        <a:prstGeom prst="rect">
          <a:avLst/>
        </a:prstGeom>
      </xdr:spPr>
    </xdr:pic>
    <xdr:clientData/>
  </xdr:oneCellAnchor>
  <xdr:twoCellAnchor editAs="oneCell">
    <xdr:from>
      <xdr:col>1</xdr:col>
      <xdr:colOff>808180</xdr:colOff>
      <xdr:row>51</xdr:row>
      <xdr:rowOff>76970</xdr:rowOff>
    </xdr:from>
    <xdr:to>
      <xdr:col>1</xdr:col>
      <xdr:colOff>1847271</xdr:colOff>
      <xdr:row>51</xdr:row>
      <xdr:rowOff>1190384</xdr:rowOff>
    </xdr:to>
    <xdr:pic>
      <xdr:nvPicPr>
        <xdr:cNvPr id="55" name="图片 92" descr="C:\Users\ADMINI~1\AppData\Local\Temp\QQ_1763708044046.png">
          <a:extLst>
            <a:ext uri="{FF2B5EF4-FFF2-40B4-BE49-F238E27FC236}">
              <a16:creationId xmlns:a16="http://schemas.microsoft.com/office/drawing/2014/main" xmlns="" id="{D6233E26-0CFC-4C13-AF7F-1BCF387B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3267070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25</xdr:col>
      <xdr:colOff>380365</xdr:colOff>
      <xdr:row>37</xdr:row>
      <xdr:rowOff>0</xdr:rowOff>
    </xdr:from>
    <xdr:ext cx="296428" cy="256930"/>
    <xdr:sp macro="" textlink="">
      <xdr:nvSpPr>
        <xdr:cNvPr id="57" name="Text Box 2419">
          <a:extLst>
            <a:ext uri="{FF2B5EF4-FFF2-40B4-BE49-F238E27FC236}">
              <a16:creationId xmlns:a16="http://schemas.microsoft.com/office/drawing/2014/main" xmlns="" id="{A09FCFFB-C25A-4E00-BE98-E0CAD95DAD72}"/>
            </a:ext>
          </a:extLst>
        </xdr:cNvPr>
        <xdr:cNvSpPr txBox="1">
          <a:spLocks noChangeArrowheads="1"/>
        </xdr:cNvSpPr>
      </xdr:nvSpPr>
      <xdr:spPr>
        <a:xfrm>
          <a:off x="23164165" y="56054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38</xdr:row>
      <xdr:rowOff>0</xdr:rowOff>
    </xdr:from>
    <xdr:ext cx="296428" cy="256930"/>
    <xdr:sp macro="" textlink="">
      <xdr:nvSpPr>
        <xdr:cNvPr id="58" name="Text Box 2419">
          <a:extLst>
            <a:ext uri="{FF2B5EF4-FFF2-40B4-BE49-F238E27FC236}">
              <a16:creationId xmlns:a16="http://schemas.microsoft.com/office/drawing/2014/main" xmlns="" id="{B566B28C-AC0C-4807-86F0-421A6108C047}"/>
            </a:ext>
          </a:extLst>
        </xdr:cNvPr>
        <xdr:cNvSpPr txBox="1">
          <a:spLocks noChangeArrowheads="1"/>
        </xdr:cNvSpPr>
      </xdr:nvSpPr>
      <xdr:spPr>
        <a:xfrm>
          <a:off x="23164165" y="566547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59" name="Text Box 2419">
          <a:extLst>
            <a:ext uri="{FF2B5EF4-FFF2-40B4-BE49-F238E27FC236}">
              <a16:creationId xmlns:a16="http://schemas.microsoft.com/office/drawing/2014/main" xmlns="" id="{BD95DAD3-B889-46C9-9050-D9745A74F956}"/>
            </a:ext>
          </a:extLst>
        </xdr:cNvPr>
        <xdr:cNvSpPr txBox="1">
          <a:spLocks noChangeArrowheads="1"/>
        </xdr:cNvSpPr>
      </xdr:nvSpPr>
      <xdr:spPr>
        <a:xfrm>
          <a:off x="23164165" y="572833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60" name="Text Box 2419">
          <a:extLst>
            <a:ext uri="{FF2B5EF4-FFF2-40B4-BE49-F238E27FC236}">
              <a16:creationId xmlns:a16="http://schemas.microsoft.com/office/drawing/2014/main" xmlns="" id="{923D065D-8C70-4157-894B-597725ADAED8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61" name="Text Box 2419">
          <a:extLst>
            <a:ext uri="{FF2B5EF4-FFF2-40B4-BE49-F238E27FC236}">
              <a16:creationId xmlns:a16="http://schemas.microsoft.com/office/drawing/2014/main" xmlns="" id="{6EFE77B4-6B88-4BC9-8246-894292706C24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62" name="Text Box 2419">
          <a:extLst>
            <a:ext uri="{FF2B5EF4-FFF2-40B4-BE49-F238E27FC236}">
              <a16:creationId xmlns:a16="http://schemas.microsoft.com/office/drawing/2014/main" xmlns="" id="{8B69BF8B-AC01-4221-A70B-DD535D8164BB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63" name="Text Box 2419">
          <a:extLst>
            <a:ext uri="{FF2B5EF4-FFF2-40B4-BE49-F238E27FC236}">
              <a16:creationId xmlns:a16="http://schemas.microsoft.com/office/drawing/2014/main" xmlns="" id="{1544EBE0-5AAE-42C5-8F40-A8DD83513FDE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4" name="Text Box 2419">
          <a:extLst>
            <a:ext uri="{FF2B5EF4-FFF2-40B4-BE49-F238E27FC236}">
              <a16:creationId xmlns:a16="http://schemas.microsoft.com/office/drawing/2014/main" xmlns="" id="{D37B4DDD-452B-4EE7-B64A-673398035A2A}"/>
            </a:ext>
          </a:extLst>
        </xdr:cNvPr>
        <xdr:cNvSpPr txBox="1">
          <a:spLocks noChangeArrowheads="1"/>
        </xdr:cNvSpPr>
      </xdr:nvSpPr>
      <xdr:spPr>
        <a:xfrm>
          <a:off x="23164165" y="815340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5" name="Text Box 2419">
          <a:extLst>
            <a:ext uri="{FF2B5EF4-FFF2-40B4-BE49-F238E27FC236}">
              <a16:creationId xmlns:a16="http://schemas.microsoft.com/office/drawing/2014/main" xmlns="" id="{21E466E7-C9EC-46B6-9A7D-6DA4110A034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6" name="Text Box 2419">
          <a:extLst>
            <a:ext uri="{FF2B5EF4-FFF2-40B4-BE49-F238E27FC236}">
              <a16:creationId xmlns:a16="http://schemas.microsoft.com/office/drawing/2014/main" xmlns="" id="{0CE36B76-299E-4375-A6A5-E8708873EDF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7" name="Text Box 2419">
          <a:extLst>
            <a:ext uri="{FF2B5EF4-FFF2-40B4-BE49-F238E27FC236}">
              <a16:creationId xmlns:a16="http://schemas.microsoft.com/office/drawing/2014/main" xmlns="" id="{FC33D994-8A06-4861-A69B-F34EE628B48C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8" name="Text Box 2419">
          <a:extLst>
            <a:ext uri="{FF2B5EF4-FFF2-40B4-BE49-F238E27FC236}">
              <a16:creationId xmlns:a16="http://schemas.microsoft.com/office/drawing/2014/main" xmlns="" id="{726FA84B-C239-4E12-A195-41E141FD708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9" name="Text Box 2419">
          <a:extLst>
            <a:ext uri="{FF2B5EF4-FFF2-40B4-BE49-F238E27FC236}">
              <a16:creationId xmlns:a16="http://schemas.microsoft.com/office/drawing/2014/main" xmlns="" id="{E3465F36-35B7-4802-B3AA-509D4F7BB895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0" name="Text Box 2419">
          <a:extLst>
            <a:ext uri="{FF2B5EF4-FFF2-40B4-BE49-F238E27FC236}">
              <a16:creationId xmlns:a16="http://schemas.microsoft.com/office/drawing/2014/main" xmlns="" id="{4D96D072-6DD6-4747-8D47-E8ABF0802974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1" name="Text Box 2419">
          <a:extLst>
            <a:ext uri="{FF2B5EF4-FFF2-40B4-BE49-F238E27FC236}">
              <a16:creationId xmlns:a16="http://schemas.microsoft.com/office/drawing/2014/main" xmlns="" id="{8A33F5C4-74E5-4E14-8B6C-DEA33F3BD6F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2" name="Text Box 2419">
          <a:extLst>
            <a:ext uri="{FF2B5EF4-FFF2-40B4-BE49-F238E27FC236}">
              <a16:creationId xmlns:a16="http://schemas.microsoft.com/office/drawing/2014/main" xmlns="" id="{7B097116-E61A-4FB5-AC38-51E4D99A4756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3" name="Text Box 2419">
          <a:extLst>
            <a:ext uri="{FF2B5EF4-FFF2-40B4-BE49-F238E27FC236}">
              <a16:creationId xmlns:a16="http://schemas.microsoft.com/office/drawing/2014/main" xmlns="" id="{98E154D7-7BA9-40EE-BDCB-DA4EE2889430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4" name="Text Box 2419">
          <a:extLst>
            <a:ext uri="{FF2B5EF4-FFF2-40B4-BE49-F238E27FC236}">
              <a16:creationId xmlns:a16="http://schemas.microsoft.com/office/drawing/2014/main" xmlns="" id="{3BD740E1-301E-444A-BDFB-E8B5D0B09E64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5" name="Text Box 2419">
          <a:extLst>
            <a:ext uri="{FF2B5EF4-FFF2-40B4-BE49-F238E27FC236}">
              <a16:creationId xmlns:a16="http://schemas.microsoft.com/office/drawing/2014/main" xmlns="" id="{5D59BAA0-6426-4D7B-A120-F0903BAD480C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6" name="Text Box 2419">
          <a:extLst>
            <a:ext uri="{FF2B5EF4-FFF2-40B4-BE49-F238E27FC236}">
              <a16:creationId xmlns:a16="http://schemas.microsoft.com/office/drawing/2014/main" xmlns="" id="{AD17C348-219A-468A-8006-6072F24581A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7" name="Text Box 2419">
          <a:extLst>
            <a:ext uri="{FF2B5EF4-FFF2-40B4-BE49-F238E27FC236}">
              <a16:creationId xmlns:a16="http://schemas.microsoft.com/office/drawing/2014/main" xmlns="" id="{102A3590-0D25-451D-B079-A6327150BC9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8" name="Text Box 2419">
          <a:extLst>
            <a:ext uri="{FF2B5EF4-FFF2-40B4-BE49-F238E27FC236}">
              <a16:creationId xmlns:a16="http://schemas.microsoft.com/office/drawing/2014/main" xmlns="" id="{367C621C-48E0-475F-85AB-7033832A9F1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9" name="Text Box 2419">
          <a:extLst>
            <a:ext uri="{FF2B5EF4-FFF2-40B4-BE49-F238E27FC236}">
              <a16:creationId xmlns:a16="http://schemas.microsoft.com/office/drawing/2014/main" xmlns="" id="{EFFD8962-2667-4DC9-A6AE-7929D00C234F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0" name="Text Box 2419">
          <a:extLst>
            <a:ext uri="{FF2B5EF4-FFF2-40B4-BE49-F238E27FC236}">
              <a16:creationId xmlns:a16="http://schemas.microsoft.com/office/drawing/2014/main" xmlns="" id="{CC7785DD-9D87-4422-8A20-21466533266C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1" name="Text Box 2419">
          <a:extLst>
            <a:ext uri="{FF2B5EF4-FFF2-40B4-BE49-F238E27FC236}">
              <a16:creationId xmlns:a16="http://schemas.microsoft.com/office/drawing/2014/main" xmlns="" id="{115721F3-650F-4EA4-9102-E9AE7394BD47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2" name="Text Box 2419">
          <a:extLst>
            <a:ext uri="{FF2B5EF4-FFF2-40B4-BE49-F238E27FC236}">
              <a16:creationId xmlns:a16="http://schemas.microsoft.com/office/drawing/2014/main" xmlns="" id="{91A899C5-5B49-4ABD-A113-A636BC28005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3" name="Text Box 2419">
          <a:extLst>
            <a:ext uri="{FF2B5EF4-FFF2-40B4-BE49-F238E27FC236}">
              <a16:creationId xmlns:a16="http://schemas.microsoft.com/office/drawing/2014/main" xmlns="" id="{5394579F-BABF-42E7-8DB5-1D65FC2B8D1A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4" name="Text Box 2419">
          <a:extLst>
            <a:ext uri="{FF2B5EF4-FFF2-40B4-BE49-F238E27FC236}">
              <a16:creationId xmlns:a16="http://schemas.microsoft.com/office/drawing/2014/main" xmlns="" id="{FB7C0C75-D35B-4F45-9782-ECA10EEBC4D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5" name="Text Box 2419">
          <a:extLst>
            <a:ext uri="{FF2B5EF4-FFF2-40B4-BE49-F238E27FC236}">
              <a16:creationId xmlns:a16="http://schemas.microsoft.com/office/drawing/2014/main" xmlns="" id="{9DA0C761-AD23-4738-B31A-BFADCEE5467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6" name="Text Box 2419">
          <a:extLst>
            <a:ext uri="{FF2B5EF4-FFF2-40B4-BE49-F238E27FC236}">
              <a16:creationId xmlns:a16="http://schemas.microsoft.com/office/drawing/2014/main" xmlns="" id="{0C137A02-536B-4EA0-AFE7-40B2404C6998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7" name="Text Box 2419">
          <a:extLst>
            <a:ext uri="{FF2B5EF4-FFF2-40B4-BE49-F238E27FC236}">
              <a16:creationId xmlns:a16="http://schemas.microsoft.com/office/drawing/2014/main" xmlns="" id="{6A213910-A56C-4AD8-84A5-FBF797A760B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8" name="Text Box 2419">
          <a:extLst>
            <a:ext uri="{FF2B5EF4-FFF2-40B4-BE49-F238E27FC236}">
              <a16:creationId xmlns:a16="http://schemas.microsoft.com/office/drawing/2014/main" xmlns="" id="{FBD2BD08-ACA4-4EE2-BE4F-B51AF9E12B1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9" name="Text Box 2419">
          <a:extLst>
            <a:ext uri="{FF2B5EF4-FFF2-40B4-BE49-F238E27FC236}">
              <a16:creationId xmlns:a16="http://schemas.microsoft.com/office/drawing/2014/main" xmlns="" id="{22708562-4514-40C7-84C7-4C6EF6DB2A16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90" name="Text Box 2419">
          <a:extLst>
            <a:ext uri="{FF2B5EF4-FFF2-40B4-BE49-F238E27FC236}">
              <a16:creationId xmlns:a16="http://schemas.microsoft.com/office/drawing/2014/main" xmlns="" id="{B460C68B-E083-42B7-885B-E6857554B44C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91" name="Text Box 2419">
          <a:extLst>
            <a:ext uri="{FF2B5EF4-FFF2-40B4-BE49-F238E27FC236}">
              <a16:creationId xmlns:a16="http://schemas.microsoft.com/office/drawing/2014/main" xmlns="" id="{0F03A4D8-58BF-429E-8A86-5735B230E7D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92" name="Text Box 2419">
          <a:extLst>
            <a:ext uri="{FF2B5EF4-FFF2-40B4-BE49-F238E27FC236}">
              <a16:creationId xmlns:a16="http://schemas.microsoft.com/office/drawing/2014/main" xmlns="" id="{81594B22-C4B7-4742-91C9-58C6B886B21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93" name="Text Box 2419">
          <a:extLst>
            <a:ext uri="{FF2B5EF4-FFF2-40B4-BE49-F238E27FC236}">
              <a16:creationId xmlns:a16="http://schemas.microsoft.com/office/drawing/2014/main" xmlns="" id="{72645D95-5832-49C9-AE03-B4932D1AC604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94" name="Text Box 2419">
          <a:extLst>
            <a:ext uri="{FF2B5EF4-FFF2-40B4-BE49-F238E27FC236}">
              <a16:creationId xmlns:a16="http://schemas.microsoft.com/office/drawing/2014/main" xmlns="" id="{5D1A94AA-2320-459E-8E9E-C3644BBDFCC4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95" name="Text Box 2419">
          <a:extLst>
            <a:ext uri="{FF2B5EF4-FFF2-40B4-BE49-F238E27FC236}">
              <a16:creationId xmlns:a16="http://schemas.microsoft.com/office/drawing/2014/main" xmlns="" id="{D2581577-536D-46BB-BB1B-4D6FEB1A618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96" name="Text Box 2419">
          <a:extLst>
            <a:ext uri="{FF2B5EF4-FFF2-40B4-BE49-F238E27FC236}">
              <a16:creationId xmlns:a16="http://schemas.microsoft.com/office/drawing/2014/main" xmlns="" id="{042B81A0-7BBB-4B7A-92C8-754CF2A122F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97" name="Text Box 2419">
          <a:extLst>
            <a:ext uri="{FF2B5EF4-FFF2-40B4-BE49-F238E27FC236}">
              <a16:creationId xmlns:a16="http://schemas.microsoft.com/office/drawing/2014/main" xmlns="" id="{F11E67BA-B932-4D30-846D-95DD21721F1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98" name="Text Box 2419">
          <a:extLst>
            <a:ext uri="{FF2B5EF4-FFF2-40B4-BE49-F238E27FC236}">
              <a16:creationId xmlns:a16="http://schemas.microsoft.com/office/drawing/2014/main" xmlns="" id="{BBFF19A5-047D-4511-8A10-FFE31CC95BA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99" name="Text Box 2419">
          <a:extLst>
            <a:ext uri="{FF2B5EF4-FFF2-40B4-BE49-F238E27FC236}">
              <a16:creationId xmlns:a16="http://schemas.microsoft.com/office/drawing/2014/main" xmlns="" id="{24BF91DE-A53D-45D0-A1AD-4E41950F3E9F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0" name="Text Box 2419">
          <a:extLst>
            <a:ext uri="{FF2B5EF4-FFF2-40B4-BE49-F238E27FC236}">
              <a16:creationId xmlns:a16="http://schemas.microsoft.com/office/drawing/2014/main" xmlns="" id="{73BC59C3-7ACD-43F1-A7E8-04C937F1F04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01" name="Text Box 2419">
          <a:extLst>
            <a:ext uri="{FF2B5EF4-FFF2-40B4-BE49-F238E27FC236}">
              <a16:creationId xmlns:a16="http://schemas.microsoft.com/office/drawing/2014/main" xmlns="" id="{8DDF2FE9-04CA-4FC8-A669-DEFF5DE04CC4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2" name="Text Box 2419">
          <a:extLst>
            <a:ext uri="{FF2B5EF4-FFF2-40B4-BE49-F238E27FC236}">
              <a16:creationId xmlns:a16="http://schemas.microsoft.com/office/drawing/2014/main" xmlns="" id="{52BA1B50-605E-4210-8A1B-35519AECBD5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03" name="Text Box 2419">
          <a:extLst>
            <a:ext uri="{FF2B5EF4-FFF2-40B4-BE49-F238E27FC236}">
              <a16:creationId xmlns:a16="http://schemas.microsoft.com/office/drawing/2014/main" xmlns="" id="{0068382A-9AF0-4A29-B7A6-7E6AFCD042C4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4" name="Text Box 2419">
          <a:extLst>
            <a:ext uri="{FF2B5EF4-FFF2-40B4-BE49-F238E27FC236}">
              <a16:creationId xmlns:a16="http://schemas.microsoft.com/office/drawing/2014/main" xmlns="" id="{DB79A9BC-6D8F-43A8-B90C-BA7A95047B0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05" name="Text Box 2419">
          <a:extLst>
            <a:ext uri="{FF2B5EF4-FFF2-40B4-BE49-F238E27FC236}">
              <a16:creationId xmlns:a16="http://schemas.microsoft.com/office/drawing/2014/main" xmlns="" id="{A33719FB-18D7-4E37-A218-6C90C1D4C3A6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6" name="Text Box 2419">
          <a:extLst>
            <a:ext uri="{FF2B5EF4-FFF2-40B4-BE49-F238E27FC236}">
              <a16:creationId xmlns:a16="http://schemas.microsoft.com/office/drawing/2014/main" xmlns="" id="{F6B0BD04-C31A-497F-BCBC-ADAE9241079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7" name="Text Box 2419">
          <a:extLst>
            <a:ext uri="{FF2B5EF4-FFF2-40B4-BE49-F238E27FC236}">
              <a16:creationId xmlns:a16="http://schemas.microsoft.com/office/drawing/2014/main" xmlns="" id="{3BEB524D-B2E0-4033-B36E-70F5203A6F3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8" name="Text Box 2419">
          <a:extLst>
            <a:ext uri="{FF2B5EF4-FFF2-40B4-BE49-F238E27FC236}">
              <a16:creationId xmlns:a16="http://schemas.microsoft.com/office/drawing/2014/main" xmlns="" id="{5642B2A0-1CDF-4EFD-88A1-9C68B29FC48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9" name="Text Box 2419">
          <a:extLst>
            <a:ext uri="{FF2B5EF4-FFF2-40B4-BE49-F238E27FC236}">
              <a16:creationId xmlns:a16="http://schemas.microsoft.com/office/drawing/2014/main" xmlns="" id="{48AB8793-E0D4-4CA2-9F74-2AD7372CC677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0" name="Text Box 2419">
          <a:extLst>
            <a:ext uri="{FF2B5EF4-FFF2-40B4-BE49-F238E27FC236}">
              <a16:creationId xmlns:a16="http://schemas.microsoft.com/office/drawing/2014/main" xmlns="" id="{8E81C938-1E43-42FA-A472-889D34ECBE5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1" name="Text Box 2419">
          <a:extLst>
            <a:ext uri="{FF2B5EF4-FFF2-40B4-BE49-F238E27FC236}">
              <a16:creationId xmlns:a16="http://schemas.microsoft.com/office/drawing/2014/main" xmlns="" id="{27B249FE-1A7C-4CF7-935A-4875124C5D27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2" name="Text Box 2419">
          <a:extLst>
            <a:ext uri="{FF2B5EF4-FFF2-40B4-BE49-F238E27FC236}">
              <a16:creationId xmlns:a16="http://schemas.microsoft.com/office/drawing/2014/main" xmlns="" id="{56DB3AE9-08E9-4D12-BC06-DB2749AAC52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3" name="Text Box 2419">
          <a:extLst>
            <a:ext uri="{FF2B5EF4-FFF2-40B4-BE49-F238E27FC236}">
              <a16:creationId xmlns:a16="http://schemas.microsoft.com/office/drawing/2014/main" xmlns="" id="{A453C114-EF22-42AB-9E13-AA2147328A02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14" name="Text Box 2419">
          <a:extLst>
            <a:ext uri="{FF2B5EF4-FFF2-40B4-BE49-F238E27FC236}">
              <a16:creationId xmlns:a16="http://schemas.microsoft.com/office/drawing/2014/main" xmlns="" id="{F9BD6BF4-53FA-41FE-A3A0-D2A023BB848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5" name="Text Box 2419">
          <a:extLst>
            <a:ext uri="{FF2B5EF4-FFF2-40B4-BE49-F238E27FC236}">
              <a16:creationId xmlns:a16="http://schemas.microsoft.com/office/drawing/2014/main" xmlns="" id="{0E302F2A-88E5-486E-A09D-A6056940677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16" name="Text Box 2419">
          <a:extLst>
            <a:ext uri="{FF2B5EF4-FFF2-40B4-BE49-F238E27FC236}">
              <a16:creationId xmlns:a16="http://schemas.microsoft.com/office/drawing/2014/main" xmlns="" id="{3B3E95F8-4674-43B4-8EFB-645F751B4B77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7" name="Text Box 2419">
          <a:extLst>
            <a:ext uri="{FF2B5EF4-FFF2-40B4-BE49-F238E27FC236}">
              <a16:creationId xmlns:a16="http://schemas.microsoft.com/office/drawing/2014/main" xmlns="" id="{AFD36177-6DA6-4607-846D-49446BA7FD7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18" name="Text Box 2419">
          <a:extLst>
            <a:ext uri="{FF2B5EF4-FFF2-40B4-BE49-F238E27FC236}">
              <a16:creationId xmlns:a16="http://schemas.microsoft.com/office/drawing/2014/main" xmlns="" id="{8F99D7A2-D7B3-48FD-A401-D64676C68BF2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9" name="Text Box 2419">
          <a:extLst>
            <a:ext uri="{FF2B5EF4-FFF2-40B4-BE49-F238E27FC236}">
              <a16:creationId xmlns:a16="http://schemas.microsoft.com/office/drawing/2014/main" xmlns="" id="{D05A48B0-124D-4D22-8249-8011693F0BA8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20" name="Text Box 2419">
          <a:extLst>
            <a:ext uri="{FF2B5EF4-FFF2-40B4-BE49-F238E27FC236}">
              <a16:creationId xmlns:a16="http://schemas.microsoft.com/office/drawing/2014/main" xmlns="" id="{3873CF62-9C07-4B1F-BD2C-3C90E443CA3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21" name="Text Box 2419">
          <a:extLst>
            <a:ext uri="{FF2B5EF4-FFF2-40B4-BE49-F238E27FC236}">
              <a16:creationId xmlns:a16="http://schemas.microsoft.com/office/drawing/2014/main" xmlns="" id="{B099A973-F2A8-4295-ACCA-8A4E7CCF1EAA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22" name="Text Box 2419">
          <a:extLst>
            <a:ext uri="{FF2B5EF4-FFF2-40B4-BE49-F238E27FC236}">
              <a16:creationId xmlns:a16="http://schemas.microsoft.com/office/drawing/2014/main" xmlns="" id="{53EA1B53-C17D-4D9A-81C7-2ABB0D87C39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23" name="Text Box 2419">
          <a:extLst>
            <a:ext uri="{FF2B5EF4-FFF2-40B4-BE49-F238E27FC236}">
              <a16:creationId xmlns:a16="http://schemas.microsoft.com/office/drawing/2014/main" xmlns="" id="{98E5518B-A4F9-492C-9BA1-6F2DCC73BC14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24" name="Text Box 2419">
          <a:extLst>
            <a:ext uri="{FF2B5EF4-FFF2-40B4-BE49-F238E27FC236}">
              <a16:creationId xmlns:a16="http://schemas.microsoft.com/office/drawing/2014/main" xmlns="" id="{538D6015-BDBB-47E2-A366-D9234153BBF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25" name="Text Box 2419">
          <a:extLst>
            <a:ext uri="{FF2B5EF4-FFF2-40B4-BE49-F238E27FC236}">
              <a16:creationId xmlns:a16="http://schemas.microsoft.com/office/drawing/2014/main" xmlns="" id="{4B92F0CB-0E7E-4960-8E44-8CB8496B6D6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26" name="Text Box 2419">
          <a:extLst>
            <a:ext uri="{FF2B5EF4-FFF2-40B4-BE49-F238E27FC236}">
              <a16:creationId xmlns:a16="http://schemas.microsoft.com/office/drawing/2014/main" xmlns="" id="{129127E3-4EB9-4F9B-87A6-2B3C76076CB0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27" name="Text Box 2419">
          <a:extLst>
            <a:ext uri="{FF2B5EF4-FFF2-40B4-BE49-F238E27FC236}">
              <a16:creationId xmlns:a16="http://schemas.microsoft.com/office/drawing/2014/main" xmlns="" id="{98FB36CE-F41F-47DE-B8F6-BC074C6A93B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28" name="Text Box 2419">
          <a:extLst>
            <a:ext uri="{FF2B5EF4-FFF2-40B4-BE49-F238E27FC236}">
              <a16:creationId xmlns:a16="http://schemas.microsoft.com/office/drawing/2014/main" xmlns="" id="{B2D458C1-C044-4463-944A-54AB7172264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29" name="Text Box 2419">
          <a:extLst>
            <a:ext uri="{FF2B5EF4-FFF2-40B4-BE49-F238E27FC236}">
              <a16:creationId xmlns:a16="http://schemas.microsoft.com/office/drawing/2014/main" xmlns="" id="{635842C2-BD83-47F2-9204-91C25A67F6F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0" name="Text Box 2419">
          <a:extLst>
            <a:ext uri="{FF2B5EF4-FFF2-40B4-BE49-F238E27FC236}">
              <a16:creationId xmlns:a16="http://schemas.microsoft.com/office/drawing/2014/main" xmlns="" id="{72F49052-77E2-4A56-80D0-C05675DC52A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31" name="Text Box 2419">
          <a:extLst>
            <a:ext uri="{FF2B5EF4-FFF2-40B4-BE49-F238E27FC236}">
              <a16:creationId xmlns:a16="http://schemas.microsoft.com/office/drawing/2014/main" xmlns="" id="{837DC87E-663B-4754-B48F-C3280AF21E42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2" name="Text Box 2419">
          <a:extLst>
            <a:ext uri="{FF2B5EF4-FFF2-40B4-BE49-F238E27FC236}">
              <a16:creationId xmlns:a16="http://schemas.microsoft.com/office/drawing/2014/main" xmlns="" id="{58E1354D-8C0C-4151-A446-1C6FEE02F93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33" name="Text Box 2419">
          <a:extLst>
            <a:ext uri="{FF2B5EF4-FFF2-40B4-BE49-F238E27FC236}">
              <a16:creationId xmlns:a16="http://schemas.microsoft.com/office/drawing/2014/main" xmlns="" id="{9B5C2BFC-1D9E-4689-ABB5-E8B35DB0168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4" name="Text Box 2419">
          <a:extLst>
            <a:ext uri="{FF2B5EF4-FFF2-40B4-BE49-F238E27FC236}">
              <a16:creationId xmlns:a16="http://schemas.microsoft.com/office/drawing/2014/main" xmlns="" id="{9BA674EA-2E2B-4B80-8C9B-585DD5A2D930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35" name="Text Box 2419">
          <a:extLst>
            <a:ext uri="{FF2B5EF4-FFF2-40B4-BE49-F238E27FC236}">
              <a16:creationId xmlns:a16="http://schemas.microsoft.com/office/drawing/2014/main" xmlns="" id="{4AEFFCD4-F283-4B72-B4D8-AAF295E77BA8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6" name="Text Box 2419">
          <a:extLst>
            <a:ext uri="{FF2B5EF4-FFF2-40B4-BE49-F238E27FC236}">
              <a16:creationId xmlns:a16="http://schemas.microsoft.com/office/drawing/2014/main" xmlns="" id="{F1EEACFC-DEE0-4600-97FE-E4093CD5652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37" name="Text Box 2419">
          <a:extLst>
            <a:ext uri="{FF2B5EF4-FFF2-40B4-BE49-F238E27FC236}">
              <a16:creationId xmlns:a16="http://schemas.microsoft.com/office/drawing/2014/main" xmlns="" id="{E9C40092-32C5-4FEE-ABD9-77ADF2E265EA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8" name="Text Box 2419">
          <a:extLst>
            <a:ext uri="{FF2B5EF4-FFF2-40B4-BE49-F238E27FC236}">
              <a16:creationId xmlns:a16="http://schemas.microsoft.com/office/drawing/2014/main" xmlns="" id="{6AADC377-CE7D-43CF-9E83-F524DE9EE9E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9" name="Text Box 2419">
          <a:extLst>
            <a:ext uri="{FF2B5EF4-FFF2-40B4-BE49-F238E27FC236}">
              <a16:creationId xmlns:a16="http://schemas.microsoft.com/office/drawing/2014/main" xmlns="" id="{A7237603-BCEA-4064-BA98-2E90D1F509D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40" name="Text Box 2419">
          <a:extLst>
            <a:ext uri="{FF2B5EF4-FFF2-40B4-BE49-F238E27FC236}">
              <a16:creationId xmlns:a16="http://schemas.microsoft.com/office/drawing/2014/main" xmlns="" id="{FB057965-02EA-43C3-8190-47A605E488A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41" name="Text Box 2419">
          <a:extLst>
            <a:ext uri="{FF2B5EF4-FFF2-40B4-BE49-F238E27FC236}">
              <a16:creationId xmlns:a16="http://schemas.microsoft.com/office/drawing/2014/main" xmlns="" id="{9F447A05-038F-471A-BDB5-17A71C2A9605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2" name="Text Box 2419">
          <a:extLst>
            <a:ext uri="{FF2B5EF4-FFF2-40B4-BE49-F238E27FC236}">
              <a16:creationId xmlns:a16="http://schemas.microsoft.com/office/drawing/2014/main" xmlns="" id="{CA0F145B-20A4-471A-AF42-1EF0B7547032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3" name="Text Box 2419">
          <a:extLst>
            <a:ext uri="{FF2B5EF4-FFF2-40B4-BE49-F238E27FC236}">
              <a16:creationId xmlns:a16="http://schemas.microsoft.com/office/drawing/2014/main" xmlns="" id="{733E9A59-80CF-44E0-880C-B1A75CD344D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4" name="Text Box 2419">
          <a:extLst>
            <a:ext uri="{FF2B5EF4-FFF2-40B4-BE49-F238E27FC236}">
              <a16:creationId xmlns:a16="http://schemas.microsoft.com/office/drawing/2014/main" xmlns="" id="{807B7B1D-41F3-4DD5-8936-67D3069E0D6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5" name="Text Box 2419">
          <a:extLst>
            <a:ext uri="{FF2B5EF4-FFF2-40B4-BE49-F238E27FC236}">
              <a16:creationId xmlns:a16="http://schemas.microsoft.com/office/drawing/2014/main" xmlns="" id="{56E2EE7A-223E-4FCA-901A-54B85517B0A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46" name="Text Box 2419">
          <a:extLst>
            <a:ext uri="{FF2B5EF4-FFF2-40B4-BE49-F238E27FC236}">
              <a16:creationId xmlns:a16="http://schemas.microsoft.com/office/drawing/2014/main" xmlns="" id="{0BDC4331-A5DE-4595-B035-86B75111743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7" name="Text Box 2419">
          <a:extLst>
            <a:ext uri="{FF2B5EF4-FFF2-40B4-BE49-F238E27FC236}">
              <a16:creationId xmlns:a16="http://schemas.microsoft.com/office/drawing/2014/main" xmlns="" id="{A01D85F3-FAAB-4072-931A-F8E8369FAE8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48" name="Text Box 2419">
          <a:extLst>
            <a:ext uri="{FF2B5EF4-FFF2-40B4-BE49-F238E27FC236}">
              <a16:creationId xmlns:a16="http://schemas.microsoft.com/office/drawing/2014/main" xmlns="" id="{D050E551-0A67-46FE-877A-45772C842C4A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9" name="Text Box 2419">
          <a:extLst>
            <a:ext uri="{FF2B5EF4-FFF2-40B4-BE49-F238E27FC236}">
              <a16:creationId xmlns:a16="http://schemas.microsoft.com/office/drawing/2014/main" xmlns="" id="{2B5E9AFA-42F5-4E0C-84EA-3214587A0D3A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50" name="Text Box 2419">
          <a:extLst>
            <a:ext uri="{FF2B5EF4-FFF2-40B4-BE49-F238E27FC236}">
              <a16:creationId xmlns:a16="http://schemas.microsoft.com/office/drawing/2014/main" xmlns="" id="{782FEC40-F6E6-44AB-B249-1AC6E2E25FF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51" name="Text Box 2419">
          <a:extLst>
            <a:ext uri="{FF2B5EF4-FFF2-40B4-BE49-F238E27FC236}">
              <a16:creationId xmlns:a16="http://schemas.microsoft.com/office/drawing/2014/main" xmlns="" id="{3B14C0D5-7077-4E89-A92B-96E178B4A020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52" name="Text Box 2419">
          <a:extLst>
            <a:ext uri="{FF2B5EF4-FFF2-40B4-BE49-F238E27FC236}">
              <a16:creationId xmlns:a16="http://schemas.microsoft.com/office/drawing/2014/main" xmlns="" id="{76898FB8-98C7-4AE1-AF78-CFA5126423C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53" name="Text Box 2419">
          <a:extLst>
            <a:ext uri="{FF2B5EF4-FFF2-40B4-BE49-F238E27FC236}">
              <a16:creationId xmlns:a16="http://schemas.microsoft.com/office/drawing/2014/main" xmlns="" id="{FC24CD25-0923-4BEF-8F2B-2485F33CDE8F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54" name="Text Box 2419">
          <a:extLst>
            <a:ext uri="{FF2B5EF4-FFF2-40B4-BE49-F238E27FC236}">
              <a16:creationId xmlns:a16="http://schemas.microsoft.com/office/drawing/2014/main" xmlns="" id="{036B4BED-0B00-4BE4-8EEB-68E50FD4BA0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55" name="Text Box 2419">
          <a:extLst>
            <a:ext uri="{FF2B5EF4-FFF2-40B4-BE49-F238E27FC236}">
              <a16:creationId xmlns:a16="http://schemas.microsoft.com/office/drawing/2014/main" xmlns="" id="{0F350095-6A37-4712-965E-7EFC20D4114C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56" name="Text Box 2419">
          <a:extLst>
            <a:ext uri="{FF2B5EF4-FFF2-40B4-BE49-F238E27FC236}">
              <a16:creationId xmlns:a16="http://schemas.microsoft.com/office/drawing/2014/main" xmlns="" id="{E4A92B5C-0BDB-4494-A348-5949FA36C64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57" name="Text Box 2419">
          <a:extLst>
            <a:ext uri="{FF2B5EF4-FFF2-40B4-BE49-F238E27FC236}">
              <a16:creationId xmlns:a16="http://schemas.microsoft.com/office/drawing/2014/main" xmlns="" id="{DC973BA1-3135-4412-A1C5-C06B5CAC5EFC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58" name="Text Box 2419">
          <a:extLst>
            <a:ext uri="{FF2B5EF4-FFF2-40B4-BE49-F238E27FC236}">
              <a16:creationId xmlns:a16="http://schemas.microsoft.com/office/drawing/2014/main" xmlns="" id="{E4A84B04-2575-4CE3-8DA9-4A716EB9ABB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59" name="Text Box 2419">
          <a:extLst>
            <a:ext uri="{FF2B5EF4-FFF2-40B4-BE49-F238E27FC236}">
              <a16:creationId xmlns:a16="http://schemas.microsoft.com/office/drawing/2014/main" xmlns="" id="{2E859311-47A6-4806-93B0-7FE1DEFD316F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60" name="Text Box 2419">
          <a:extLst>
            <a:ext uri="{FF2B5EF4-FFF2-40B4-BE49-F238E27FC236}">
              <a16:creationId xmlns:a16="http://schemas.microsoft.com/office/drawing/2014/main" xmlns="" id="{104474E3-ED74-4802-B4EA-1B91CB43EA7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161" name="Text Box 2419">
          <a:extLst>
            <a:ext uri="{FF2B5EF4-FFF2-40B4-BE49-F238E27FC236}">
              <a16:creationId xmlns:a16="http://schemas.microsoft.com/office/drawing/2014/main" xmlns="" id="{E9D97758-34C5-4614-80AB-5787ACF4A907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62" name="Text Box 2419">
          <a:extLst>
            <a:ext uri="{FF2B5EF4-FFF2-40B4-BE49-F238E27FC236}">
              <a16:creationId xmlns:a16="http://schemas.microsoft.com/office/drawing/2014/main" xmlns="" id="{24D8FC53-BA67-4C34-972E-DEA2C3671CE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63" name="Text Box 2419">
          <a:extLst>
            <a:ext uri="{FF2B5EF4-FFF2-40B4-BE49-F238E27FC236}">
              <a16:creationId xmlns:a16="http://schemas.microsoft.com/office/drawing/2014/main" xmlns="" id="{79D3FE24-1D9E-41A3-9220-46CCF04E2BA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64" name="Text Box 2419">
          <a:extLst>
            <a:ext uri="{FF2B5EF4-FFF2-40B4-BE49-F238E27FC236}">
              <a16:creationId xmlns:a16="http://schemas.microsoft.com/office/drawing/2014/main" xmlns="" id="{C0B4A067-72AF-4399-89D3-29ED34BA520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65" name="Text Box 2419">
          <a:extLst>
            <a:ext uri="{FF2B5EF4-FFF2-40B4-BE49-F238E27FC236}">
              <a16:creationId xmlns:a16="http://schemas.microsoft.com/office/drawing/2014/main" xmlns="" id="{2EA61A53-26A4-45E4-B5BE-8BE6D6E125D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66" name="Text Box 2419">
          <a:extLst>
            <a:ext uri="{FF2B5EF4-FFF2-40B4-BE49-F238E27FC236}">
              <a16:creationId xmlns:a16="http://schemas.microsoft.com/office/drawing/2014/main" xmlns="" id="{B11BA71D-7534-463D-BD20-8C7FC297C778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67" name="Text Box 2419">
          <a:extLst>
            <a:ext uri="{FF2B5EF4-FFF2-40B4-BE49-F238E27FC236}">
              <a16:creationId xmlns:a16="http://schemas.microsoft.com/office/drawing/2014/main" xmlns="" id="{B8445D4F-601B-4B61-A82E-21D003A959F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68" name="Text Box 2419">
          <a:extLst>
            <a:ext uri="{FF2B5EF4-FFF2-40B4-BE49-F238E27FC236}">
              <a16:creationId xmlns:a16="http://schemas.microsoft.com/office/drawing/2014/main" xmlns="" id="{7932FA2B-F2BB-4C26-B691-05E2F3B01B9A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169" name="Text Box 2419">
          <a:extLst>
            <a:ext uri="{FF2B5EF4-FFF2-40B4-BE49-F238E27FC236}">
              <a16:creationId xmlns:a16="http://schemas.microsoft.com/office/drawing/2014/main" xmlns="" id="{ADDC194F-87EC-4BC1-A791-69DA8E71474F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600676</xdr:colOff>
      <xdr:row>42</xdr:row>
      <xdr:rowOff>154459</xdr:rowOff>
    </xdr:from>
    <xdr:to>
      <xdr:col>1</xdr:col>
      <xdr:colOff>2368378</xdr:colOff>
      <xdr:row>42</xdr:row>
      <xdr:rowOff>1188127</xdr:rowOff>
    </xdr:to>
    <xdr:pic>
      <xdr:nvPicPr>
        <xdr:cNvPr id="170" name="图片 83">
          <a:extLst>
            <a:ext uri="{FF2B5EF4-FFF2-40B4-BE49-F238E27FC236}">
              <a16:creationId xmlns:a16="http://schemas.microsoft.com/office/drawing/2014/main" xmlns="" id="{C252595A-0B67-40FF-B18C-30C9295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276951" y="60828709"/>
          <a:ext cx="1767702" cy="1033668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343244</xdr:colOff>
      <xdr:row>16</xdr:row>
      <xdr:rowOff>60067</xdr:rowOff>
    </xdr:from>
    <xdr:ext cx="2222500" cy="1237988"/>
    <xdr:pic>
      <xdr:nvPicPr>
        <xdr:cNvPr id="171" name="图片 6">
          <a:extLst>
            <a:ext uri="{FF2B5EF4-FFF2-40B4-BE49-F238E27FC236}">
              <a16:creationId xmlns:a16="http://schemas.microsoft.com/office/drawing/2014/main" xmlns="" id="{B68245F1-7AA6-4FC5-8DC9-4C7F2CE39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19519" y="19224367"/>
          <a:ext cx="2222500" cy="1237988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</xdr:col>
      <xdr:colOff>823783</xdr:colOff>
      <xdr:row>21</xdr:row>
      <xdr:rowOff>85810</xdr:rowOff>
    </xdr:from>
    <xdr:to>
      <xdr:col>1</xdr:col>
      <xdr:colOff>2026767</xdr:colOff>
      <xdr:row>21</xdr:row>
      <xdr:rowOff>1388097</xdr:rowOff>
    </xdr:to>
    <xdr:pic>
      <xdr:nvPicPr>
        <xdr:cNvPr id="172" name="图片 15">
          <a:extLst>
            <a:ext uri="{FF2B5EF4-FFF2-40B4-BE49-F238E27FC236}">
              <a16:creationId xmlns:a16="http://schemas.microsoft.com/office/drawing/2014/main" xmlns="" id="{F149CCE3-3C1B-4F0D-8C8F-A02DEE96C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500058" y="21459910"/>
          <a:ext cx="1202984" cy="1302287"/>
        </a:xfrm>
        <a:prstGeom prst="rect">
          <a:avLst/>
        </a:prstGeom>
      </xdr:spPr>
    </xdr:pic>
    <xdr:clientData/>
  </xdr:twoCellAnchor>
  <xdr:twoCellAnchor editAs="oneCell">
    <xdr:from>
      <xdr:col>1</xdr:col>
      <xdr:colOff>832364</xdr:colOff>
      <xdr:row>24</xdr:row>
      <xdr:rowOff>51486</xdr:rowOff>
    </xdr:from>
    <xdr:to>
      <xdr:col>1</xdr:col>
      <xdr:colOff>2055576</xdr:colOff>
      <xdr:row>24</xdr:row>
      <xdr:rowOff>1482926</xdr:rowOff>
    </xdr:to>
    <xdr:pic>
      <xdr:nvPicPr>
        <xdr:cNvPr id="173" name="图片 35" descr="B01589">
          <a:extLst>
            <a:ext uri="{FF2B5EF4-FFF2-40B4-BE49-F238E27FC236}">
              <a16:creationId xmlns:a16="http://schemas.microsoft.com/office/drawing/2014/main" xmlns="" id="{7C5E161A-5F60-4490-86D6-D9CA05B50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08639" y="26340486"/>
          <a:ext cx="1223212" cy="1431440"/>
        </a:xfrm>
        <a:prstGeom prst="rect">
          <a:avLst/>
        </a:prstGeom>
      </xdr:spPr>
    </xdr:pic>
    <xdr:clientData/>
  </xdr:twoCellAnchor>
  <xdr:twoCellAnchor editAs="oneCell">
    <xdr:from>
      <xdr:col>1</xdr:col>
      <xdr:colOff>992241</xdr:colOff>
      <xdr:row>29</xdr:row>
      <xdr:rowOff>42905</xdr:rowOff>
    </xdr:from>
    <xdr:to>
      <xdr:col>1</xdr:col>
      <xdr:colOff>1672936</xdr:colOff>
      <xdr:row>29</xdr:row>
      <xdr:rowOff>1542524</xdr:rowOff>
    </xdr:to>
    <xdr:pic>
      <xdr:nvPicPr>
        <xdr:cNvPr id="174" name="图片 20">
          <a:extLst>
            <a:ext uri="{FF2B5EF4-FFF2-40B4-BE49-F238E27FC236}">
              <a16:creationId xmlns:a16="http://schemas.microsoft.com/office/drawing/2014/main" xmlns="" id="{4A317028-6871-488C-A8F7-0F8272ECB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68516" y="34523405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944359</xdr:colOff>
      <xdr:row>8</xdr:row>
      <xdr:rowOff>179103</xdr:rowOff>
    </xdr:from>
    <xdr:ext cx="1184910" cy="1139190"/>
    <xdr:pic>
      <xdr:nvPicPr>
        <xdr:cNvPr id="175" name="图片 21">
          <a:extLst>
            <a:ext uri="{FF2B5EF4-FFF2-40B4-BE49-F238E27FC236}">
              <a16:creationId xmlns:a16="http://schemas.microsoft.com/office/drawing/2014/main" xmlns="" id="{CAD516A2-A0A7-4A43-A1FC-DA5D1DB67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0634" y="8684928"/>
          <a:ext cx="1184910" cy="11391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944359</xdr:colOff>
      <xdr:row>9</xdr:row>
      <xdr:rowOff>179103</xdr:rowOff>
    </xdr:from>
    <xdr:ext cx="1184910" cy="1139190"/>
    <xdr:pic>
      <xdr:nvPicPr>
        <xdr:cNvPr id="176" name="图片 21">
          <a:extLst>
            <a:ext uri="{FF2B5EF4-FFF2-40B4-BE49-F238E27FC236}">
              <a16:creationId xmlns:a16="http://schemas.microsoft.com/office/drawing/2014/main" xmlns="" id="{2984202A-4B89-4A5C-B963-DF3451DE9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0634" y="10323228"/>
          <a:ext cx="1184910" cy="11391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879231</xdr:colOff>
      <xdr:row>11</xdr:row>
      <xdr:rowOff>97692</xdr:rowOff>
    </xdr:from>
    <xdr:ext cx="1367692" cy="1348541"/>
    <xdr:pic>
      <xdr:nvPicPr>
        <xdr:cNvPr id="177" name="图片 22">
          <a:extLst>
            <a:ext uri="{FF2B5EF4-FFF2-40B4-BE49-F238E27FC236}">
              <a16:creationId xmlns:a16="http://schemas.microsoft.com/office/drawing/2014/main" xmlns="" id="{D0E7AA2B-7A6A-4E6E-B0B0-D66986790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5506" y="13775592"/>
          <a:ext cx="1367692" cy="1348541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879231</xdr:colOff>
      <xdr:row>12</xdr:row>
      <xdr:rowOff>97692</xdr:rowOff>
    </xdr:from>
    <xdr:ext cx="1367692" cy="1348541"/>
    <xdr:pic>
      <xdr:nvPicPr>
        <xdr:cNvPr id="178" name="图片 22">
          <a:extLst>
            <a:ext uri="{FF2B5EF4-FFF2-40B4-BE49-F238E27FC236}">
              <a16:creationId xmlns:a16="http://schemas.microsoft.com/office/drawing/2014/main" xmlns="" id="{7E3BFAF9-B91D-4365-B40C-E6EDCE8C5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5506" y="15413892"/>
          <a:ext cx="1367692" cy="1348541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992241</xdr:colOff>
      <xdr:row>27</xdr:row>
      <xdr:rowOff>42905</xdr:rowOff>
    </xdr:from>
    <xdr:ext cx="680695" cy="1499619"/>
    <xdr:pic>
      <xdr:nvPicPr>
        <xdr:cNvPr id="179" name="图片 20">
          <a:extLst>
            <a:ext uri="{FF2B5EF4-FFF2-40B4-BE49-F238E27FC236}">
              <a16:creationId xmlns:a16="http://schemas.microsoft.com/office/drawing/2014/main" xmlns="" id="{F00E8970-D5CF-488C-A2D0-577E19584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68516" y="31246805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992241</xdr:colOff>
      <xdr:row>28</xdr:row>
      <xdr:rowOff>42905</xdr:rowOff>
    </xdr:from>
    <xdr:ext cx="680695" cy="1499619"/>
    <xdr:pic>
      <xdr:nvPicPr>
        <xdr:cNvPr id="180" name="图片 20">
          <a:extLst>
            <a:ext uri="{FF2B5EF4-FFF2-40B4-BE49-F238E27FC236}">
              <a16:creationId xmlns:a16="http://schemas.microsoft.com/office/drawing/2014/main" xmlns="" id="{8C8C9B2B-44C1-4163-A24B-B831D48B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68516" y="32885105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632779</xdr:colOff>
      <xdr:row>34</xdr:row>
      <xdr:rowOff>252372</xdr:rowOff>
    </xdr:from>
    <xdr:ext cx="1660770" cy="1063917"/>
    <xdr:pic>
      <xdr:nvPicPr>
        <xdr:cNvPr id="181" name="图片 11">
          <a:extLst>
            <a:ext uri="{FF2B5EF4-FFF2-40B4-BE49-F238E27FC236}">
              <a16:creationId xmlns:a16="http://schemas.microsoft.com/office/drawing/2014/main" xmlns="" id="{36636201-F333-4172-8F73-6A7582AA1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9054" y="51115872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632779</xdr:colOff>
      <xdr:row>35</xdr:row>
      <xdr:rowOff>252372</xdr:rowOff>
    </xdr:from>
    <xdr:ext cx="1660770" cy="1063917"/>
    <xdr:pic>
      <xdr:nvPicPr>
        <xdr:cNvPr id="182" name="图片 11">
          <a:extLst>
            <a:ext uri="{FF2B5EF4-FFF2-40B4-BE49-F238E27FC236}">
              <a16:creationId xmlns:a16="http://schemas.microsoft.com/office/drawing/2014/main" xmlns="" id="{345CD4BE-D43D-417E-88DD-4EE6FAB6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9054" y="52754172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471439</xdr:colOff>
      <xdr:row>44</xdr:row>
      <xdr:rowOff>19242</xdr:rowOff>
    </xdr:from>
    <xdr:ext cx="1066800" cy="1353820"/>
    <xdr:pic>
      <xdr:nvPicPr>
        <xdr:cNvPr id="183" name="图片 85" descr="C:\Users\ADMINI~1\AppData\Local\Temp\QQ_1763704143872.png">
          <a:extLst>
            <a:ext uri="{FF2B5EF4-FFF2-40B4-BE49-F238E27FC236}">
              <a16:creationId xmlns:a16="http://schemas.microsoft.com/office/drawing/2014/main" xmlns="" id="{387FD53D-8E06-4BC6-8529-FA8D3CA6B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12" b="-2442"/>
        <a:stretch>
          <a:fillRect/>
        </a:stretch>
      </xdr:blipFill>
      <xdr:spPr>
        <a:xfrm>
          <a:off x="1147714" y="63474792"/>
          <a:ext cx="1066800" cy="135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1448592</xdr:colOff>
      <xdr:row>44</xdr:row>
      <xdr:rowOff>539194</xdr:rowOff>
    </xdr:from>
    <xdr:ext cx="668020" cy="587375"/>
    <xdr:pic>
      <xdr:nvPicPr>
        <xdr:cNvPr id="184" name="图片 88">
          <a:extLst>
            <a:ext uri="{FF2B5EF4-FFF2-40B4-BE49-F238E27FC236}">
              <a16:creationId xmlns:a16="http://schemas.microsoft.com/office/drawing/2014/main" xmlns="" id="{5EFD7852-CF80-48CB-89FF-F71CEEEED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4867" y="63994744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471439</xdr:colOff>
      <xdr:row>45</xdr:row>
      <xdr:rowOff>19242</xdr:rowOff>
    </xdr:from>
    <xdr:ext cx="1066800" cy="1353820"/>
    <xdr:pic>
      <xdr:nvPicPr>
        <xdr:cNvPr id="185" name="图片 85" descr="C:\Users\ADMINI~1\AppData\Local\Temp\QQ_1763704143872.png">
          <a:extLst>
            <a:ext uri="{FF2B5EF4-FFF2-40B4-BE49-F238E27FC236}">
              <a16:creationId xmlns:a16="http://schemas.microsoft.com/office/drawing/2014/main" xmlns="" id="{A46529B5-A318-4A8C-9015-D78BC5C5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12" b="-2442"/>
        <a:stretch>
          <a:fillRect/>
        </a:stretch>
      </xdr:blipFill>
      <xdr:spPr>
        <a:xfrm>
          <a:off x="1147714" y="64865442"/>
          <a:ext cx="1066800" cy="135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1448592</xdr:colOff>
      <xdr:row>45</xdr:row>
      <xdr:rowOff>539194</xdr:rowOff>
    </xdr:from>
    <xdr:ext cx="668020" cy="587375"/>
    <xdr:pic>
      <xdr:nvPicPr>
        <xdr:cNvPr id="186" name="图片 88">
          <a:extLst>
            <a:ext uri="{FF2B5EF4-FFF2-40B4-BE49-F238E27FC236}">
              <a16:creationId xmlns:a16="http://schemas.microsoft.com/office/drawing/2014/main" xmlns="" id="{2C55F0B1-CC4C-47EF-861E-2A2B739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4867" y="65385394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471439</xdr:colOff>
      <xdr:row>46</xdr:row>
      <xdr:rowOff>19242</xdr:rowOff>
    </xdr:from>
    <xdr:ext cx="1066800" cy="1353820"/>
    <xdr:pic>
      <xdr:nvPicPr>
        <xdr:cNvPr id="187" name="图片 85" descr="C:\Users\ADMINI~1\AppData\Local\Temp\QQ_1763704143872.png">
          <a:extLst>
            <a:ext uri="{FF2B5EF4-FFF2-40B4-BE49-F238E27FC236}">
              <a16:creationId xmlns:a16="http://schemas.microsoft.com/office/drawing/2014/main" xmlns="" id="{B4A24B32-E7F5-48DD-A851-1B157A055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12" b="-2442"/>
        <a:stretch>
          <a:fillRect/>
        </a:stretch>
      </xdr:blipFill>
      <xdr:spPr>
        <a:xfrm>
          <a:off x="1147714" y="66256092"/>
          <a:ext cx="1066800" cy="135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1448592</xdr:colOff>
      <xdr:row>46</xdr:row>
      <xdr:rowOff>539194</xdr:rowOff>
    </xdr:from>
    <xdr:ext cx="668020" cy="587375"/>
    <xdr:pic>
      <xdr:nvPicPr>
        <xdr:cNvPr id="188" name="图片 88">
          <a:extLst>
            <a:ext uri="{FF2B5EF4-FFF2-40B4-BE49-F238E27FC236}">
              <a16:creationId xmlns:a16="http://schemas.microsoft.com/office/drawing/2014/main" xmlns="" id="{F4148ED7-4745-4932-915D-ABD9E2206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4867" y="66776044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471439</xdr:colOff>
      <xdr:row>47</xdr:row>
      <xdr:rowOff>19242</xdr:rowOff>
    </xdr:from>
    <xdr:ext cx="1066800" cy="1353820"/>
    <xdr:pic>
      <xdr:nvPicPr>
        <xdr:cNvPr id="189" name="图片 85" descr="C:\Users\ADMINI~1\AppData\Local\Temp\QQ_1763704143872.png">
          <a:extLst>
            <a:ext uri="{FF2B5EF4-FFF2-40B4-BE49-F238E27FC236}">
              <a16:creationId xmlns:a16="http://schemas.microsoft.com/office/drawing/2014/main" xmlns="" id="{A7C0E594-5BEB-49AC-9211-24ABA68B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12" b="-2442"/>
        <a:stretch>
          <a:fillRect/>
        </a:stretch>
      </xdr:blipFill>
      <xdr:spPr>
        <a:xfrm>
          <a:off x="1147714" y="67646742"/>
          <a:ext cx="1066800" cy="135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1448592</xdr:colOff>
      <xdr:row>47</xdr:row>
      <xdr:rowOff>539194</xdr:rowOff>
    </xdr:from>
    <xdr:ext cx="668020" cy="587375"/>
    <xdr:pic>
      <xdr:nvPicPr>
        <xdr:cNvPr id="190" name="图片 88">
          <a:extLst>
            <a:ext uri="{FF2B5EF4-FFF2-40B4-BE49-F238E27FC236}">
              <a16:creationId xmlns:a16="http://schemas.microsoft.com/office/drawing/2014/main" xmlns="" id="{FE666DBA-80DF-4186-AD44-57A4ADF9C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4867" y="68166694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365606</xdr:colOff>
      <xdr:row>49</xdr:row>
      <xdr:rowOff>115454</xdr:rowOff>
    </xdr:from>
    <xdr:ext cx="1075690" cy="983615"/>
    <xdr:pic>
      <xdr:nvPicPr>
        <xdr:cNvPr id="191" name="图片 91" descr="C:\Users\ADMINI~1\AppData\Local\Temp\QQ_1763707970845.png">
          <a:extLst>
            <a:ext uri="{FF2B5EF4-FFF2-40B4-BE49-F238E27FC236}">
              <a16:creationId xmlns:a16="http://schemas.microsoft.com/office/drawing/2014/main" xmlns="" id="{8B607027-8946-413D-A76D-3F30EE95D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70524254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1458553</xdr:colOff>
      <xdr:row>49</xdr:row>
      <xdr:rowOff>176228</xdr:rowOff>
    </xdr:from>
    <xdr:ext cx="668020" cy="587375"/>
    <xdr:pic>
      <xdr:nvPicPr>
        <xdr:cNvPr id="192" name="图片 94">
          <a:extLst>
            <a:ext uri="{FF2B5EF4-FFF2-40B4-BE49-F238E27FC236}">
              <a16:creationId xmlns:a16="http://schemas.microsoft.com/office/drawing/2014/main" xmlns="" id="{5F94A693-EEDD-405F-AB91-29F333182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34828" y="70585028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365606</xdr:colOff>
      <xdr:row>50</xdr:row>
      <xdr:rowOff>115454</xdr:rowOff>
    </xdr:from>
    <xdr:ext cx="1075690" cy="983615"/>
    <xdr:pic>
      <xdr:nvPicPr>
        <xdr:cNvPr id="193" name="图片 91" descr="C:\Users\ADMINI~1\AppData\Local\Temp\QQ_1763707970845.png">
          <a:extLst>
            <a:ext uri="{FF2B5EF4-FFF2-40B4-BE49-F238E27FC236}">
              <a16:creationId xmlns:a16="http://schemas.microsoft.com/office/drawing/2014/main" xmlns="" id="{5CE5D370-55D6-4A6A-8802-69B7F4665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71914904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1458553</xdr:colOff>
      <xdr:row>50</xdr:row>
      <xdr:rowOff>176228</xdr:rowOff>
    </xdr:from>
    <xdr:ext cx="668020" cy="587375"/>
    <xdr:pic>
      <xdr:nvPicPr>
        <xdr:cNvPr id="194" name="图片 94">
          <a:extLst>
            <a:ext uri="{FF2B5EF4-FFF2-40B4-BE49-F238E27FC236}">
              <a16:creationId xmlns:a16="http://schemas.microsoft.com/office/drawing/2014/main" xmlns="" id="{DB578DAD-31A6-46D0-A8F8-4356FA3AD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34828" y="71975678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808180</xdr:colOff>
      <xdr:row>52</xdr:row>
      <xdr:rowOff>76970</xdr:rowOff>
    </xdr:from>
    <xdr:ext cx="1039091" cy="1113414"/>
    <xdr:pic>
      <xdr:nvPicPr>
        <xdr:cNvPr id="195" name="图片 92" descr="C:\Users\ADMINI~1\AppData\Local\Temp\QQ_1763708044046.png">
          <a:extLst>
            <a:ext uri="{FF2B5EF4-FFF2-40B4-BE49-F238E27FC236}">
              <a16:creationId xmlns:a16="http://schemas.microsoft.com/office/drawing/2014/main" xmlns="" id="{25D74AAD-BF87-4DE1-A55A-403B27AE9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4657720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808180</xdr:colOff>
      <xdr:row>53</xdr:row>
      <xdr:rowOff>76970</xdr:rowOff>
    </xdr:from>
    <xdr:ext cx="1039091" cy="1113414"/>
    <xdr:pic>
      <xdr:nvPicPr>
        <xdr:cNvPr id="196" name="图片 92" descr="C:\Users\ADMINI~1\AppData\Local\Temp\QQ_1763708044046.png">
          <a:extLst>
            <a:ext uri="{FF2B5EF4-FFF2-40B4-BE49-F238E27FC236}">
              <a16:creationId xmlns:a16="http://schemas.microsoft.com/office/drawing/2014/main" xmlns="" id="{382DFF24-E7B2-4258-9CF4-0CB93F67B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6048370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779319</xdr:colOff>
      <xdr:row>55</xdr:row>
      <xdr:rowOff>19242</xdr:rowOff>
    </xdr:from>
    <xdr:ext cx="1098752" cy="1173789"/>
    <xdr:pic>
      <xdr:nvPicPr>
        <xdr:cNvPr id="197" name="图片 93" descr="C:\Users\ADMINI~1\AppData\Local\Temp\QQ_1763708063410.png">
          <a:extLst>
            <a:ext uri="{FF2B5EF4-FFF2-40B4-BE49-F238E27FC236}">
              <a16:creationId xmlns:a16="http://schemas.microsoft.com/office/drawing/2014/main" xmlns="" id="{A12022B8-9C72-4E33-B2C1-4D8E81A7C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78771942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779319</xdr:colOff>
      <xdr:row>56</xdr:row>
      <xdr:rowOff>19242</xdr:rowOff>
    </xdr:from>
    <xdr:ext cx="1098752" cy="1173789"/>
    <xdr:pic>
      <xdr:nvPicPr>
        <xdr:cNvPr id="198" name="图片 93" descr="C:\Users\ADMINI~1\AppData\Local\Temp\QQ_1763708063410.png">
          <a:extLst>
            <a:ext uri="{FF2B5EF4-FFF2-40B4-BE49-F238E27FC236}">
              <a16:creationId xmlns:a16="http://schemas.microsoft.com/office/drawing/2014/main" xmlns="" id="{CCF3EEA9-07A3-496D-B04C-4D67DDF62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80162592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823783</xdr:colOff>
      <xdr:row>22</xdr:row>
      <xdr:rowOff>85810</xdr:rowOff>
    </xdr:from>
    <xdr:to>
      <xdr:col>1</xdr:col>
      <xdr:colOff>2026767</xdr:colOff>
      <xdr:row>22</xdr:row>
      <xdr:rowOff>1388097</xdr:rowOff>
    </xdr:to>
    <xdr:pic>
      <xdr:nvPicPr>
        <xdr:cNvPr id="199" name="图片 15">
          <a:extLst>
            <a:ext uri="{FF2B5EF4-FFF2-40B4-BE49-F238E27FC236}">
              <a16:creationId xmlns:a16="http://schemas.microsoft.com/office/drawing/2014/main" xmlns="" id="{1A483C53-5271-475B-9607-D9E4CDFE7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500058" y="23098210"/>
          <a:ext cx="1202984" cy="1302287"/>
        </a:xfrm>
        <a:prstGeom prst="rect">
          <a:avLst/>
        </a:prstGeom>
      </xdr:spPr>
    </xdr:pic>
    <xdr:clientData/>
  </xdr:twoCellAnchor>
  <xdr:twoCellAnchor>
    <xdr:from>
      <xdr:col>1</xdr:col>
      <xdr:colOff>823783</xdr:colOff>
      <xdr:row>23</xdr:row>
      <xdr:rowOff>85810</xdr:rowOff>
    </xdr:from>
    <xdr:to>
      <xdr:col>1</xdr:col>
      <xdr:colOff>2026767</xdr:colOff>
      <xdr:row>23</xdr:row>
      <xdr:rowOff>1388097</xdr:rowOff>
    </xdr:to>
    <xdr:pic>
      <xdr:nvPicPr>
        <xdr:cNvPr id="200" name="图片 15">
          <a:extLst>
            <a:ext uri="{FF2B5EF4-FFF2-40B4-BE49-F238E27FC236}">
              <a16:creationId xmlns:a16="http://schemas.microsoft.com/office/drawing/2014/main" xmlns="" id="{0D4760AA-C3B5-4FB7-8156-B057D11DB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500058" y="24736510"/>
          <a:ext cx="1202984" cy="1302287"/>
        </a:xfrm>
        <a:prstGeom prst="rect">
          <a:avLst/>
        </a:prstGeom>
      </xdr:spPr>
    </xdr:pic>
    <xdr:clientData/>
  </xdr:twoCellAnchor>
  <xdr:oneCellAnchor>
    <xdr:from>
      <xdr:col>1</xdr:col>
      <xdr:colOff>832364</xdr:colOff>
      <xdr:row>25</xdr:row>
      <xdr:rowOff>51486</xdr:rowOff>
    </xdr:from>
    <xdr:ext cx="1223212" cy="1431440"/>
    <xdr:pic>
      <xdr:nvPicPr>
        <xdr:cNvPr id="201" name="图片 35" descr="B01589">
          <a:extLst>
            <a:ext uri="{FF2B5EF4-FFF2-40B4-BE49-F238E27FC236}">
              <a16:creationId xmlns:a16="http://schemas.microsoft.com/office/drawing/2014/main" xmlns="" id="{47C3F3B3-6182-44A7-987A-98E21053F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08639" y="27978786"/>
          <a:ext cx="1223212" cy="1431440"/>
        </a:xfrm>
        <a:prstGeom prst="rect">
          <a:avLst/>
        </a:prstGeom>
      </xdr:spPr>
    </xdr:pic>
    <xdr:clientData/>
  </xdr:oneCellAnchor>
  <xdr:oneCellAnchor>
    <xdr:from>
      <xdr:col>1</xdr:col>
      <xdr:colOff>832364</xdr:colOff>
      <xdr:row>26</xdr:row>
      <xdr:rowOff>51486</xdr:rowOff>
    </xdr:from>
    <xdr:ext cx="1223212" cy="1431440"/>
    <xdr:pic>
      <xdr:nvPicPr>
        <xdr:cNvPr id="202" name="图片 35" descr="B01589">
          <a:extLst>
            <a:ext uri="{FF2B5EF4-FFF2-40B4-BE49-F238E27FC236}">
              <a16:creationId xmlns:a16="http://schemas.microsoft.com/office/drawing/2014/main" xmlns="" id="{62BFB8C2-75BD-4733-8F0F-2C083768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08639" y="29617086"/>
          <a:ext cx="1223212" cy="1431440"/>
        </a:xfrm>
        <a:prstGeom prst="rect">
          <a:avLst/>
        </a:prstGeom>
      </xdr:spPr>
    </xdr:pic>
    <xdr:clientData/>
  </xdr:oneCellAnchor>
  <xdr:twoCellAnchor>
    <xdr:from>
      <xdr:col>1</xdr:col>
      <xdr:colOff>199572</xdr:colOff>
      <xdr:row>4</xdr:row>
      <xdr:rowOff>163285</xdr:rowOff>
    </xdr:from>
    <xdr:to>
      <xdr:col>1</xdr:col>
      <xdr:colOff>1528391</xdr:colOff>
      <xdr:row>5</xdr:row>
      <xdr:rowOff>316213</xdr:rowOff>
    </xdr:to>
    <xdr:pic>
      <xdr:nvPicPr>
        <xdr:cNvPr id="207" name="Picture 2">
          <a:extLst>
            <a:ext uri="{FF2B5EF4-FFF2-40B4-BE49-F238E27FC236}">
              <a16:creationId xmlns:a16="http://schemas.microsoft.com/office/drawing/2014/main" xmlns="" id="{4786AF43-15BA-40F0-9059-08A2DAAE2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75847" y="4268560"/>
          <a:ext cx="1328819" cy="99112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1383601</xdr:colOff>
      <xdr:row>5</xdr:row>
      <xdr:rowOff>465751</xdr:rowOff>
    </xdr:from>
    <xdr:to>
      <xdr:col>1</xdr:col>
      <xdr:colOff>2680463</xdr:colOff>
      <xdr:row>6</xdr:row>
      <xdr:rowOff>592270</xdr:rowOff>
    </xdr:to>
    <xdr:pic>
      <xdr:nvPicPr>
        <xdr:cNvPr id="208" name="Picture 3">
          <a:extLst>
            <a:ext uri="{FF2B5EF4-FFF2-40B4-BE49-F238E27FC236}">
              <a16:creationId xmlns:a16="http://schemas.microsoft.com/office/drawing/2014/main" xmlns="" id="{87A27711-2689-4BB4-BFF9-33E1382D8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059876" y="5409226"/>
          <a:ext cx="1296862" cy="96471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09" name="Text Box 2419">
          <a:extLst>
            <a:ext uri="{FF2B5EF4-FFF2-40B4-BE49-F238E27FC236}">
              <a16:creationId xmlns:a16="http://schemas.microsoft.com/office/drawing/2014/main" xmlns="" id="{515434E8-65EB-4F17-BC37-80974ED02341}"/>
            </a:ext>
          </a:extLst>
        </xdr:cNvPr>
        <xdr:cNvSpPr txBox="1">
          <a:spLocks noChangeArrowheads="1"/>
        </xdr:cNvSpPr>
      </xdr:nvSpPr>
      <xdr:spPr>
        <a:xfrm>
          <a:off x="21468715" y="83515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0" name="Text Box 2419">
          <a:extLst>
            <a:ext uri="{FF2B5EF4-FFF2-40B4-BE49-F238E27FC236}">
              <a16:creationId xmlns:a16="http://schemas.microsoft.com/office/drawing/2014/main" xmlns="" id="{42DDC25E-10E9-4164-B59D-66795CF985B3}"/>
            </a:ext>
          </a:extLst>
        </xdr:cNvPr>
        <xdr:cNvSpPr txBox="1">
          <a:spLocks noChangeArrowheads="1"/>
        </xdr:cNvSpPr>
      </xdr:nvSpPr>
      <xdr:spPr>
        <a:xfrm>
          <a:off x="21468715" y="85391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1" name="Text Box 2419">
          <a:extLst>
            <a:ext uri="{FF2B5EF4-FFF2-40B4-BE49-F238E27FC236}">
              <a16:creationId xmlns:a16="http://schemas.microsoft.com/office/drawing/2014/main" xmlns="" id="{74366964-E8BE-40D5-9AAA-DE3CA6CF4292}"/>
            </a:ext>
          </a:extLst>
        </xdr:cNvPr>
        <xdr:cNvSpPr txBox="1">
          <a:spLocks noChangeArrowheads="1"/>
        </xdr:cNvSpPr>
      </xdr:nvSpPr>
      <xdr:spPr>
        <a:xfrm>
          <a:off x="21468715" y="86925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2" name="Text Box 2419">
          <a:extLst>
            <a:ext uri="{FF2B5EF4-FFF2-40B4-BE49-F238E27FC236}">
              <a16:creationId xmlns:a16="http://schemas.microsoft.com/office/drawing/2014/main" xmlns="" id="{561B2795-8E59-4683-AC63-C869E43177CA}"/>
            </a:ext>
          </a:extLst>
        </xdr:cNvPr>
        <xdr:cNvSpPr txBox="1">
          <a:spLocks noChangeArrowheads="1"/>
        </xdr:cNvSpPr>
      </xdr:nvSpPr>
      <xdr:spPr>
        <a:xfrm>
          <a:off x="21468715" y="88534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3" name="Text Box 2419">
          <a:extLst>
            <a:ext uri="{FF2B5EF4-FFF2-40B4-BE49-F238E27FC236}">
              <a16:creationId xmlns:a16="http://schemas.microsoft.com/office/drawing/2014/main" xmlns="" id="{4F1525ED-2429-4C32-B36F-FD6411864EED}"/>
            </a:ext>
          </a:extLst>
        </xdr:cNvPr>
        <xdr:cNvSpPr txBox="1">
          <a:spLocks noChangeArrowheads="1"/>
        </xdr:cNvSpPr>
      </xdr:nvSpPr>
      <xdr:spPr>
        <a:xfrm>
          <a:off x="21468715" y="90116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4" name="Text Box 2419">
          <a:extLst>
            <a:ext uri="{FF2B5EF4-FFF2-40B4-BE49-F238E27FC236}">
              <a16:creationId xmlns:a16="http://schemas.microsoft.com/office/drawing/2014/main" xmlns="" id="{852CCC1F-E4F4-4045-954C-F212245F0BAE}"/>
            </a:ext>
          </a:extLst>
        </xdr:cNvPr>
        <xdr:cNvSpPr txBox="1">
          <a:spLocks noChangeArrowheads="1"/>
        </xdr:cNvSpPr>
      </xdr:nvSpPr>
      <xdr:spPr>
        <a:xfrm>
          <a:off x="21468715" y="91782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5" name="Text Box 2419">
          <a:extLst>
            <a:ext uri="{FF2B5EF4-FFF2-40B4-BE49-F238E27FC236}">
              <a16:creationId xmlns:a16="http://schemas.microsoft.com/office/drawing/2014/main" xmlns="" id="{127D6529-C02C-4860-8B00-59C52BB6F103}"/>
            </a:ext>
          </a:extLst>
        </xdr:cNvPr>
        <xdr:cNvSpPr txBox="1">
          <a:spLocks noChangeArrowheads="1"/>
        </xdr:cNvSpPr>
      </xdr:nvSpPr>
      <xdr:spPr>
        <a:xfrm>
          <a:off x="21468715" y="93392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6" name="Text Box 2419">
          <a:extLst>
            <a:ext uri="{FF2B5EF4-FFF2-40B4-BE49-F238E27FC236}">
              <a16:creationId xmlns:a16="http://schemas.microsoft.com/office/drawing/2014/main" xmlns="" id="{E1B58AFD-1290-4CB7-9DC8-26F73C5FA1A5}"/>
            </a:ext>
          </a:extLst>
        </xdr:cNvPr>
        <xdr:cNvSpPr txBox="1">
          <a:spLocks noChangeArrowheads="1"/>
        </xdr:cNvSpPr>
      </xdr:nvSpPr>
      <xdr:spPr>
        <a:xfrm>
          <a:off x="21468715" y="94402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7" name="Text Box 2419">
          <a:extLst>
            <a:ext uri="{FF2B5EF4-FFF2-40B4-BE49-F238E27FC236}">
              <a16:creationId xmlns:a16="http://schemas.microsoft.com/office/drawing/2014/main" xmlns="" id="{7F2623F2-8F16-496B-9BF8-2B37CA7B0EF7}"/>
            </a:ext>
          </a:extLst>
        </xdr:cNvPr>
        <xdr:cNvSpPr txBox="1">
          <a:spLocks noChangeArrowheads="1"/>
        </xdr:cNvSpPr>
      </xdr:nvSpPr>
      <xdr:spPr>
        <a:xfrm>
          <a:off x="21468715" y="951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8" name="Text Box 2419">
          <a:extLst>
            <a:ext uri="{FF2B5EF4-FFF2-40B4-BE49-F238E27FC236}">
              <a16:creationId xmlns:a16="http://schemas.microsoft.com/office/drawing/2014/main" xmlns="" id="{615BAAA0-91CA-4025-A359-C782FE690553}"/>
            </a:ext>
          </a:extLst>
        </xdr:cNvPr>
        <xdr:cNvSpPr txBox="1">
          <a:spLocks noChangeArrowheads="1"/>
        </xdr:cNvSpPr>
      </xdr:nvSpPr>
      <xdr:spPr>
        <a:xfrm>
          <a:off x="21468715" y="96031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9" name="Text Box 2419">
          <a:extLst>
            <a:ext uri="{FF2B5EF4-FFF2-40B4-BE49-F238E27FC236}">
              <a16:creationId xmlns:a16="http://schemas.microsoft.com/office/drawing/2014/main" xmlns="" id="{90B52D5B-B665-459E-99CA-AA97093621E6}"/>
            </a:ext>
          </a:extLst>
        </xdr:cNvPr>
        <xdr:cNvSpPr txBox="1">
          <a:spLocks noChangeArrowheads="1"/>
        </xdr:cNvSpPr>
      </xdr:nvSpPr>
      <xdr:spPr>
        <a:xfrm>
          <a:off x="21468715" y="970407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0" name="Text Box 2419">
          <a:extLst>
            <a:ext uri="{FF2B5EF4-FFF2-40B4-BE49-F238E27FC236}">
              <a16:creationId xmlns:a16="http://schemas.microsoft.com/office/drawing/2014/main" xmlns="" id="{9AD3CC9F-7D9E-4F06-A056-2971D7B4FC2F}"/>
            </a:ext>
          </a:extLst>
        </xdr:cNvPr>
        <xdr:cNvSpPr txBox="1">
          <a:spLocks noChangeArrowheads="1"/>
        </xdr:cNvSpPr>
      </xdr:nvSpPr>
      <xdr:spPr>
        <a:xfrm>
          <a:off x="21468715" y="97945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1" name="Text Box 2419">
          <a:extLst>
            <a:ext uri="{FF2B5EF4-FFF2-40B4-BE49-F238E27FC236}">
              <a16:creationId xmlns:a16="http://schemas.microsoft.com/office/drawing/2014/main" xmlns="" id="{7637A893-7A4D-4F22-8DEC-C3E680EC5DC3}"/>
            </a:ext>
          </a:extLst>
        </xdr:cNvPr>
        <xdr:cNvSpPr txBox="1">
          <a:spLocks noChangeArrowheads="1"/>
        </xdr:cNvSpPr>
      </xdr:nvSpPr>
      <xdr:spPr>
        <a:xfrm>
          <a:off x="21468715" y="987647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2" name="Text Box 2419">
          <a:extLst>
            <a:ext uri="{FF2B5EF4-FFF2-40B4-BE49-F238E27FC236}">
              <a16:creationId xmlns:a16="http://schemas.microsoft.com/office/drawing/2014/main" xmlns="" id="{D6532E7A-CA6E-4989-86B6-B846D7C88FBA}"/>
            </a:ext>
          </a:extLst>
        </xdr:cNvPr>
        <xdr:cNvSpPr txBox="1">
          <a:spLocks noChangeArrowheads="1"/>
        </xdr:cNvSpPr>
      </xdr:nvSpPr>
      <xdr:spPr>
        <a:xfrm>
          <a:off x="21468715" y="99774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3" name="Text Box 2419">
          <a:extLst>
            <a:ext uri="{FF2B5EF4-FFF2-40B4-BE49-F238E27FC236}">
              <a16:creationId xmlns:a16="http://schemas.microsoft.com/office/drawing/2014/main" xmlns="" id="{6E107552-3907-405A-80EE-6458C9DEC5B3}"/>
            </a:ext>
          </a:extLst>
        </xdr:cNvPr>
        <xdr:cNvSpPr txBox="1">
          <a:spLocks noChangeArrowheads="1"/>
        </xdr:cNvSpPr>
      </xdr:nvSpPr>
      <xdr:spPr>
        <a:xfrm>
          <a:off x="21468715" y="100726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4" name="Text Box 2419">
          <a:extLst>
            <a:ext uri="{FF2B5EF4-FFF2-40B4-BE49-F238E27FC236}">
              <a16:creationId xmlns:a16="http://schemas.microsoft.com/office/drawing/2014/main" xmlns="" id="{8B6BD394-B6CC-442C-AEFF-E78EAE2EC9ED}"/>
            </a:ext>
          </a:extLst>
        </xdr:cNvPr>
        <xdr:cNvSpPr txBox="1">
          <a:spLocks noChangeArrowheads="1"/>
        </xdr:cNvSpPr>
      </xdr:nvSpPr>
      <xdr:spPr>
        <a:xfrm>
          <a:off x="21468715" y="101546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5" name="Text Box 2419">
          <a:extLst>
            <a:ext uri="{FF2B5EF4-FFF2-40B4-BE49-F238E27FC236}">
              <a16:creationId xmlns:a16="http://schemas.microsoft.com/office/drawing/2014/main" xmlns="" id="{C3CDD9CD-2FC0-4988-9E35-EC283FA94015}"/>
            </a:ext>
          </a:extLst>
        </xdr:cNvPr>
        <xdr:cNvSpPr txBox="1">
          <a:spLocks noChangeArrowheads="1"/>
        </xdr:cNvSpPr>
      </xdr:nvSpPr>
      <xdr:spPr>
        <a:xfrm>
          <a:off x="21468715" y="1025556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6" name="Text Box 2419">
          <a:extLst>
            <a:ext uri="{FF2B5EF4-FFF2-40B4-BE49-F238E27FC236}">
              <a16:creationId xmlns:a16="http://schemas.microsoft.com/office/drawing/2014/main" xmlns="" id="{D9270B1B-A702-439E-A77D-B7AC105FB16F}"/>
            </a:ext>
          </a:extLst>
        </xdr:cNvPr>
        <xdr:cNvSpPr txBox="1">
          <a:spLocks noChangeArrowheads="1"/>
        </xdr:cNvSpPr>
      </xdr:nvSpPr>
      <xdr:spPr>
        <a:xfrm>
          <a:off x="21468715" y="1033748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7" name="Text Box 2419">
          <a:extLst>
            <a:ext uri="{FF2B5EF4-FFF2-40B4-BE49-F238E27FC236}">
              <a16:creationId xmlns:a16="http://schemas.microsoft.com/office/drawing/2014/main" xmlns="" id="{45F17543-9403-4838-B093-68B5CD76C689}"/>
            </a:ext>
          </a:extLst>
        </xdr:cNvPr>
        <xdr:cNvSpPr txBox="1">
          <a:spLocks noChangeArrowheads="1"/>
        </xdr:cNvSpPr>
      </xdr:nvSpPr>
      <xdr:spPr>
        <a:xfrm>
          <a:off x="21468715" y="104174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8" name="Text Box 2419">
          <a:extLst>
            <a:ext uri="{FF2B5EF4-FFF2-40B4-BE49-F238E27FC236}">
              <a16:creationId xmlns:a16="http://schemas.microsoft.com/office/drawing/2014/main" xmlns="" id="{AC5271EA-E5ED-466A-9CF8-EFFF1DFFDA8A}"/>
            </a:ext>
          </a:extLst>
        </xdr:cNvPr>
        <xdr:cNvSpPr txBox="1">
          <a:spLocks noChangeArrowheads="1"/>
        </xdr:cNvSpPr>
      </xdr:nvSpPr>
      <xdr:spPr>
        <a:xfrm>
          <a:off x="21468715" y="105184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9" name="Text Box 2419">
          <a:extLst>
            <a:ext uri="{FF2B5EF4-FFF2-40B4-BE49-F238E27FC236}">
              <a16:creationId xmlns:a16="http://schemas.microsoft.com/office/drawing/2014/main" xmlns="" id="{DF7945D0-514C-47DD-B7B3-FD4F0EE61EA1}"/>
            </a:ext>
          </a:extLst>
        </xdr:cNvPr>
        <xdr:cNvSpPr txBox="1">
          <a:spLocks noChangeArrowheads="1"/>
        </xdr:cNvSpPr>
      </xdr:nvSpPr>
      <xdr:spPr>
        <a:xfrm>
          <a:off x="21468715" y="106060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30" name="Text Box 2419">
          <a:extLst>
            <a:ext uri="{FF2B5EF4-FFF2-40B4-BE49-F238E27FC236}">
              <a16:creationId xmlns:a16="http://schemas.microsoft.com/office/drawing/2014/main" xmlns="" id="{B49F75F4-C82E-4FA9-8DD1-860DCFDA563E}"/>
            </a:ext>
          </a:extLst>
        </xdr:cNvPr>
        <xdr:cNvSpPr txBox="1">
          <a:spLocks noChangeArrowheads="1"/>
        </xdr:cNvSpPr>
      </xdr:nvSpPr>
      <xdr:spPr>
        <a:xfrm>
          <a:off x="21468715" y="10701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31" name="Text Box 2419">
          <a:extLst>
            <a:ext uri="{FF2B5EF4-FFF2-40B4-BE49-F238E27FC236}">
              <a16:creationId xmlns:a16="http://schemas.microsoft.com/office/drawing/2014/main" xmlns="" id="{6891550E-92A5-4457-B7EE-3817037C880F}"/>
            </a:ext>
          </a:extLst>
        </xdr:cNvPr>
        <xdr:cNvSpPr txBox="1">
          <a:spLocks noChangeArrowheads="1"/>
        </xdr:cNvSpPr>
      </xdr:nvSpPr>
      <xdr:spPr>
        <a:xfrm>
          <a:off x="21468715" y="108023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32" name="Text Box 2419">
          <a:extLst>
            <a:ext uri="{FF2B5EF4-FFF2-40B4-BE49-F238E27FC236}">
              <a16:creationId xmlns:a16="http://schemas.microsoft.com/office/drawing/2014/main" xmlns="" id="{02CB7553-61CE-4536-9727-58E73F4C9AB1}"/>
            </a:ext>
          </a:extLst>
        </xdr:cNvPr>
        <xdr:cNvSpPr txBox="1">
          <a:spLocks noChangeArrowheads="1"/>
        </xdr:cNvSpPr>
      </xdr:nvSpPr>
      <xdr:spPr>
        <a:xfrm>
          <a:off x="21468715" y="108937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33" name="Text Box 2419">
          <a:extLst>
            <a:ext uri="{FF2B5EF4-FFF2-40B4-BE49-F238E27FC236}">
              <a16:creationId xmlns:a16="http://schemas.microsoft.com/office/drawing/2014/main" xmlns="" id="{FD1D46AA-4B74-464B-84EA-81D30E0F577A}"/>
            </a:ext>
          </a:extLst>
        </xdr:cNvPr>
        <xdr:cNvSpPr txBox="1">
          <a:spLocks noChangeArrowheads="1"/>
        </xdr:cNvSpPr>
      </xdr:nvSpPr>
      <xdr:spPr>
        <a:xfrm>
          <a:off x="21468715" y="109870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4" name="Text Box 2419">
          <a:extLst>
            <a:ext uri="{FF2B5EF4-FFF2-40B4-BE49-F238E27FC236}">
              <a16:creationId xmlns:a16="http://schemas.microsoft.com/office/drawing/2014/main" xmlns="" id="{B9757775-8F2F-42DF-85BD-8EA8E52C7849}"/>
            </a:ext>
          </a:extLst>
        </xdr:cNvPr>
        <xdr:cNvSpPr txBox="1">
          <a:spLocks noChangeArrowheads="1"/>
        </xdr:cNvSpPr>
      </xdr:nvSpPr>
      <xdr:spPr>
        <a:xfrm>
          <a:off x="23164165" y="83515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5" name="Text Box 2419">
          <a:extLst>
            <a:ext uri="{FF2B5EF4-FFF2-40B4-BE49-F238E27FC236}">
              <a16:creationId xmlns:a16="http://schemas.microsoft.com/office/drawing/2014/main" xmlns="" id="{C67EF7F6-BD91-4AD7-8BED-2189C7624199}"/>
            </a:ext>
          </a:extLst>
        </xdr:cNvPr>
        <xdr:cNvSpPr txBox="1">
          <a:spLocks noChangeArrowheads="1"/>
        </xdr:cNvSpPr>
      </xdr:nvSpPr>
      <xdr:spPr>
        <a:xfrm>
          <a:off x="23164165" y="85391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6" name="Text Box 2419">
          <a:extLst>
            <a:ext uri="{FF2B5EF4-FFF2-40B4-BE49-F238E27FC236}">
              <a16:creationId xmlns:a16="http://schemas.microsoft.com/office/drawing/2014/main" xmlns="" id="{304F98D9-23E1-4514-BDA5-EB0691BAC983}"/>
            </a:ext>
          </a:extLst>
        </xdr:cNvPr>
        <xdr:cNvSpPr txBox="1">
          <a:spLocks noChangeArrowheads="1"/>
        </xdr:cNvSpPr>
      </xdr:nvSpPr>
      <xdr:spPr>
        <a:xfrm>
          <a:off x="23164165" y="86925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7" name="Text Box 2419">
          <a:extLst>
            <a:ext uri="{FF2B5EF4-FFF2-40B4-BE49-F238E27FC236}">
              <a16:creationId xmlns:a16="http://schemas.microsoft.com/office/drawing/2014/main" xmlns="" id="{931E5914-2F50-4E77-8A8F-0BD5CD9EC051}"/>
            </a:ext>
          </a:extLst>
        </xdr:cNvPr>
        <xdr:cNvSpPr txBox="1">
          <a:spLocks noChangeArrowheads="1"/>
        </xdr:cNvSpPr>
      </xdr:nvSpPr>
      <xdr:spPr>
        <a:xfrm>
          <a:off x="23164165" y="88534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8" name="Text Box 2419">
          <a:extLst>
            <a:ext uri="{FF2B5EF4-FFF2-40B4-BE49-F238E27FC236}">
              <a16:creationId xmlns:a16="http://schemas.microsoft.com/office/drawing/2014/main" xmlns="" id="{5F0188B2-EB14-4159-B456-00B8563E446D}"/>
            </a:ext>
          </a:extLst>
        </xdr:cNvPr>
        <xdr:cNvSpPr txBox="1">
          <a:spLocks noChangeArrowheads="1"/>
        </xdr:cNvSpPr>
      </xdr:nvSpPr>
      <xdr:spPr>
        <a:xfrm>
          <a:off x="23164165" y="90116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9" name="Text Box 2419">
          <a:extLst>
            <a:ext uri="{FF2B5EF4-FFF2-40B4-BE49-F238E27FC236}">
              <a16:creationId xmlns:a16="http://schemas.microsoft.com/office/drawing/2014/main" xmlns="" id="{7252309B-26DE-4335-A73B-B1D469EDBB55}"/>
            </a:ext>
          </a:extLst>
        </xdr:cNvPr>
        <xdr:cNvSpPr txBox="1">
          <a:spLocks noChangeArrowheads="1"/>
        </xdr:cNvSpPr>
      </xdr:nvSpPr>
      <xdr:spPr>
        <a:xfrm>
          <a:off x="23164165" y="91782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0" name="Text Box 2419">
          <a:extLst>
            <a:ext uri="{FF2B5EF4-FFF2-40B4-BE49-F238E27FC236}">
              <a16:creationId xmlns:a16="http://schemas.microsoft.com/office/drawing/2014/main" xmlns="" id="{8FB4B46E-4148-4D87-802A-6E1A7C5ED8D2}"/>
            </a:ext>
          </a:extLst>
        </xdr:cNvPr>
        <xdr:cNvSpPr txBox="1">
          <a:spLocks noChangeArrowheads="1"/>
        </xdr:cNvSpPr>
      </xdr:nvSpPr>
      <xdr:spPr>
        <a:xfrm>
          <a:off x="23164165" y="93392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1" name="Text Box 2419">
          <a:extLst>
            <a:ext uri="{FF2B5EF4-FFF2-40B4-BE49-F238E27FC236}">
              <a16:creationId xmlns:a16="http://schemas.microsoft.com/office/drawing/2014/main" xmlns="" id="{DC966572-DE9A-420E-ACE2-1C92F2795CFD}"/>
            </a:ext>
          </a:extLst>
        </xdr:cNvPr>
        <xdr:cNvSpPr txBox="1">
          <a:spLocks noChangeArrowheads="1"/>
        </xdr:cNvSpPr>
      </xdr:nvSpPr>
      <xdr:spPr>
        <a:xfrm>
          <a:off x="23164165" y="94402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2" name="Text Box 2419">
          <a:extLst>
            <a:ext uri="{FF2B5EF4-FFF2-40B4-BE49-F238E27FC236}">
              <a16:creationId xmlns:a16="http://schemas.microsoft.com/office/drawing/2014/main" xmlns="" id="{129F73BA-98AE-45C9-BAB2-4D941D7FF673}"/>
            </a:ext>
          </a:extLst>
        </xdr:cNvPr>
        <xdr:cNvSpPr txBox="1">
          <a:spLocks noChangeArrowheads="1"/>
        </xdr:cNvSpPr>
      </xdr:nvSpPr>
      <xdr:spPr>
        <a:xfrm>
          <a:off x="23164165" y="951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3" name="Text Box 2419">
          <a:extLst>
            <a:ext uri="{FF2B5EF4-FFF2-40B4-BE49-F238E27FC236}">
              <a16:creationId xmlns:a16="http://schemas.microsoft.com/office/drawing/2014/main" xmlns="" id="{8F9A562D-4604-4F8F-9CC9-8D1D20C1C237}"/>
            </a:ext>
          </a:extLst>
        </xdr:cNvPr>
        <xdr:cNvSpPr txBox="1">
          <a:spLocks noChangeArrowheads="1"/>
        </xdr:cNvSpPr>
      </xdr:nvSpPr>
      <xdr:spPr>
        <a:xfrm>
          <a:off x="23164165" y="96031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4" name="Text Box 2419">
          <a:extLst>
            <a:ext uri="{FF2B5EF4-FFF2-40B4-BE49-F238E27FC236}">
              <a16:creationId xmlns:a16="http://schemas.microsoft.com/office/drawing/2014/main" xmlns="" id="{D79C3B56-40A4-4B9D-B4BE-E69EAE01E312}"/>
            </a:ext>
          </a:extLst>
        </xdr:cNvPr>
        <xdr:cNvSpPr txBox="1">
          <a:spLocks noChangeArrowheads="1"/>
        </xdr:cNvSpPr>
      </xdr:nvSpPr>
      <xdr:spPr>
        <a:xfrm>
          <a:off x="23164165" y="970407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5" name="Text Box 2419">
          <a:extLst>
            <a:ext uri="{FF2B5EF4-FFF2-40B4-BE49-F238E27FC236}">
              <a16:creationId xmlns:a16="http://schemas.microsoft.com/office/drawing/2014/main" xmlns="" id="{0AF51561-DAEB-40AE-BF8F-75729257DE39}"/>
            </a:ext>
          </a:extLst>
        </xdr:cNvPr>
        <xdr:cNvSpPr txBox="1">
          <a:spLocks noChangeArrowheads="1"/>
        </xdr:cNvSpPr>
      </xdr:nvSpPr>
      <xdr:spPr>
        <a:xfrm>
          <a:off x="23164165" y="97945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6" name="Text Box 2419">
          <a:extLst>
            <a:ext uri="{FF2B5EF4-FFF2-40B4-BE49-F238E27FC236}">
              <a16:creationId xmlns:a16="http://schemas.microsoft.com/office/drawing/2014/main" xmlns="" id="{9AAA9899-8A2F-40AB-A934-47B3B739272A}"/>
            </a:ext>
          </a:extLst>
        </xdr:cNvPr>
        <xdr:cNvSpPr txBox="1">
          <a:spLocks noChangeArrowheads="1"/>
        </xdr:cNvSpPr>
      </xdr:nvSpPr>
      <xdr:spPr>
        <a:xfrm>
          <a:off x="23164165" y="987647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7" name="Text Box 2419">
          <a:extLst>
            <a:ext uri="{FF2B5EF4-FFF2-40B4-BE49-F238E27FC236}">
              <a16:creationId xmlns:a16="http://schemas.microsoft.com/office/drawing/2014/main" xmlns="" id="{DADA5EFB-B44A-4A11-8ABD-33423A4BA055}"/>
            </a:ext>
          </a:extLst>
        </xdr:cNvPr>
        <xdr:cNvSpPr txBox="1">
          <a:spLocks noChangeArrowheads="1"/>
        </xdr:cNvSpPr>
      </xdr:nvSpPr>
      <xdr:spPr>
        <a:xfrm>
          <a:off x="23164165" y="99774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8" name="Text Box 2419">
          <a:extLst>
            <a:ext uri="{FF2B5EF4-FFF2-40B4-BE49-F238E27FC236}">
              <a16:creationId xmlns:a16="http://schemas.microsoft.com/office/drawing/2014/main" xmlns="" id="{69B14724-5473-4F0B-B32E-C38DD6CEBDFB}"/>
            </a:ext>
          </a:extLst>
        </xdr:cNvPr>
        <xdr:cNvSpPr txBox="1">
          <a:spLocks noChangeArrowheads="1"/>
        </xdr:cNvSpPr>
      </xdr:nvSpPr>
      <xdr:spPr>
        <a:xfrm>
          <a:off x="23164165" y="100726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9" name="Text Box 2419">
          <a:extLst>
            <a:ext uri="{FF2B5EF4-FFF2-40B4-BE49-F238E27FC236}">
              <a16:creationId xmlns:a16="http://schemas.microsoft.com/office/drawing/2014/main" xmlns="" id="{FF572804-DCDF-4495-A11F-09E9C2722D3F}"/>
            </a:ext>
          </a:extLst>
        </xdr:cNvPr>
        <xdr:cNvSpPr txBox="1">
          <a:spLocks noChangeArrowheads="1"/>
        </xdr:cNvSpPr>
      </xdr:nvSpPr>
      <xdr:spPr>
        <a:xfrm>
          <a:off x="23164165" y="101546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0" name="Text Box 2419">
          <a:extLst>
            <a:ext uri="{FF2B5EF4-FFF2-40B4-BE49-F238E27FC236}">
              <a16:creationId xmlns:a16="http://schemas.microsoft.com/office/drawing/2014/main" xmlns="" id="{A3EB33B7-89ED-4531-86DD-677F04578131}"/>
            </a:ext>
          </a:extLst>
        </xdr:cNvPr>
        <xdr:cNvSpPr txBox="1">
          <a:spLocks noChangeArrowheads="1"/>
        </xdr:cNvSpPr>
      </xdr:nvSpPr>
      <xdr:spPr>
        <a:xfrm>
          <a:off x="23164165" y="1025556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1" name="Text Box 2419">
          <a:extLst>
            <a:ext uri="{FF2B5EF4-FFF2-40B4-BE49-F238E27FC236}">
              <a16:creationId xmlns:a16="http://schemas.microsoft.com/office/drawing/2014/main" xmlns="" id="{F317973A-DF7B-4394-978F-67C3829BA621}"/>
            </a:ext>
          </a:extLst>
        </xdr:cNvPr>
        <xdr:cNvSpPr txBox="1">
          <a:spLocks noChangeArrowheads="1"/>
        </xdr:cNvSpPr>
      </xdr:nvSpPr>
      <xdr:spPr>
        <a:xfrm>
          <a:off x="23164165" y="1033748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2" name="Text Box 2419">
          <a:extLst>
            <a:ext uri="{FF2B5EF4-FFF2-40B4-BE49-F238E27FC236}">
              <a16:creationId xmlns:a16="http://schemas.microsoft.com/office/drawing/2014/main" xmlns="" id="{927683F6-BA20-46BC-B677-4E171B9BC836}"/>
            </a:ext>
          </a:extLst>
        </xdr:cNvPr>
        <xdr:cNvSpPr txBox="1">
          <a:spLocks noChangeArrowheads="1"/>
        </xdr:cNvSpPr>
      </xdr:nvSpPr>
      <xdr:spPr>
        <a:xfrm>
          <a:off x="23164165" y="104174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3" name="Text Box 2419">
          <a:extLst>
            <a:ext uri="{FF2B5EF4-FFF2-40B4-BE49-F238E27FC236}">
              <a16:creationId xmlns:a16="http://schemas.microsoft.com/office/drawing/2014/main" xmlns="" id="{6051FD8F-8BF9-46BA-9880-674D390F6686}"/>
            </a:ext>
          </a:extLst>
        </xdr:cNvPr>
        <xdr:cNvSpPr txBox="1">
          <a:spLocks noChangeArrowheads="1"/>
        </xdr:cNvSpPr>
      </xdr:nvSpPr>
      <xdr:spPr>
        <a:xfrm>
          <a:off x="23164165" y="105184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4" name="Text Box 2419">
          <a:extLst>
            <a:ext uri="{FF2B5EF4-FFF2-40B4-BE49-F238E27FC236}">
              <a16:creationId xmlns:a16="http://schemas.microsoft.com/office/drawing/2014/main" xmlns="" id="{162CFD68-AAB2-45DC-B6BB-600002CD38B1}"/>
            </a:ext>
          </a:extLst>
        </xdr:cNvPr>
        <xdr:cNvSpPr txBox="1">
          <a:spLocks noChangeArrowheads="1"/>
        </xdr:cNvSpPr>
      </xdr:nvSpPr>
      <xdr:spPr>
        <a:xfrm>
          <a:off x="23164165" y="106060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5" name="Text Box 2419">
          <a:extLst>
            <a:ext uri="{FF2B5EF4-FFF2-40B4-BE49-F238E27FC236}">
              <a16:creationId xmlns:a16="http://schemas.microsoft.com/office/drawing/2014/main" xmlns="" id="{BF6B478B-6C35-4B9F-BA45-B1E991197977}"/>
            </a:ext>
          </a:extLst>
        </xdr:cNvPr>
        <xdr:cNvSpPr txBox="1">
          <a:spLocks noChangeArrowheads="1"/>
        </xdr:cNvSpPr>
      </xdr:nvSpPr>
      <xdr:spPr>
        <a:xfrm>
          <a:off x="23164165" y="10701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6" name="Text Box 2419">
          <a:extLst>
            <a:ext uri="{FF2B5EF4-FFF2-40B4-BE49-F238E27FC236}">
              <a16:creationId xmlns:a16="http://schemas.microsoft.com/office/drawing/2014/main" xmlns="" id="{B08CF8F3-8235-411D-A426-A039AD03FA43}"/>
            </a:ext>
          </a:extLst>
        </xdr:cNvPr>
        <xdr:cNvSpPr txBox="1">
          <a:spLocks noChangeArrowheads="1"/>
        </xdr:cNvSpPr>
      </xdr:nvSpPr>
      <xdr:spPr>
        <a:xfrm>
          <a:off x="23164165" y="108023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7" name="Text Box 2419">
          <a:extLst>
            <a:ext uri="{FF2B5EF4-FFF2-40B4-BE49-F238E27FC236}">
              <a16:creationId xmlns:a16="http://schemas.microsoft.com/office/drawing/2014/main" xmlns="" id="{62FBCE0B-1787-454F-9773-549CE636C65D}"/>
            </a:ext>
          </a:extLst>
        </xdr:cNvPr>
        <xdr:cNvSpPr txBox="1">
          <a:spLocks noChangeArrowheads="1"/>
        </xdr:cNvSpPr>
      </xdr:nvSpPr>
      <xdr:spPr>
        <a:xfrm>
          <a:off x="23164165" y="108937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8" name="Text Box 2419">
          <a:extLst>
            <a:ext uri="{FF2B5EF4-FFF2-40B4-BE49-F238E27FC236}">
              <a16:creationId xmlns:a16="http://schemas.microsoft.com/office/drawing/2014/main" xmlns="" id="{9DFAD5C5-8912-4DA3-9CAB-90F9BA7FC4A5}"/>
            </a:ext>
          </a:extLst>
        </xdr:cNvPr>
        <xdr:cNvSpPr txBox="1">
          <a:spLocks noChangeArrowheads="1"/>
        </xdr:cNvSpPr>
      </xdr:nvSpPr>
      <xdr:spPr>
        <a:xfrm>
          <a:off x="23164165" y="109870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na.qu/AppData/Local/Microsoft/Windows/INetCache/Content.Outlook/S0DEM77T/HG%20BTC%202026%20POE%20Quote%20-%2020251218%20with%20HG%20counter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TC%202026%20POE%20Quote%20-%2020251218%20with%20HG%20coun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G Counter"/>
      <sheetName val="Item"/>
      <sheetName val="Jeanne 12.17"/>
      <sheetName val="Serena 12.16"/>
    </sheetNames>
    <sheetDataSet>
      <sheetData sheetId="0"/>
      <sheetData sheetId="1"/>
      <sheetData sheetId="2"/>
      <sheetData sheetId="3">
        <row r="4">
          <cell r="P4">
            <v>5</v>
          </cell>
        </row>
        <row r="7">
          <cell r="N7">
            <v>4.2</v>
          </cell>
        </row>
        <row r="8">
          <cell r="P8">
            <v>4.5</v>
          </cell>
        </row>
        <row r="29">
          <cell r="O29">
            <v>2.8</v>
          </cell>
        </row>
        <row r="30">
          <cell r="O30">
            <v>2.54</v>
          </cell>
        </row>
        <row r="31">
          <cell r="O31">
            <v>1.97</v>
          </cell>
        </row>
        <row r="32">
          <cell r="O32">
            <v>1.68</v>
          </cell>
        </row>
        <row r="33">
          <cell r="O33">
            <v>2.84</v>
          </cell>
        </row>
        <row r="34">
          <cell r="O34">
            <v>3.28</v>
          </cell>
        </row>
        <row r="48">
          <cell r="P48">
            <v>2.5499999999999998</v>
          </cell>
        </row>
        <row r="51">
          <cell r="P51">
            <v>3.25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HG 12.19"/>
      <sheetName val="Item - Selected"/>
      <sheetName val="Serena 12.16"/>
      <sheetName val="Item - ALL"/>
      <sheetName val="Jeanne 12.17"/>
      <sheetName val="Jeanne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57"/>
  <sheetViews>
    <sheetView tabSelected="1" zoomScale="70" zoomScaleNormal="70" workbookViewId="0">
      <pane ySplit="1" topLeftCell="A2" activePane="bottomLeft" state="frozen"/>
      <selection activeCell="AL5" sqref="AL5"/>
      <selection pane="bottomLeft" activeCell="K71" sqref="K71"/>
    </sheetView>
  </sheetViews>
  <sheetFormatPr defaultColWidth="9.140625" defaultRowHeight="15"/>
  <cols>
    <col min="1" max="1" width="10.140625" style="1" customWidth="1"/>
    <col min="2" max="2" width="42" style="2" customWidth="1"/>
    <col min="3" max="3" width="8.42578125" style="2" hidden="1" customWidth="1"/>
    <col min="4" max="4" width="12.5703125" style="2" customWidth="1"/>
    <col min="5" max="5" width="18.42578125" style="2" customWidth="1"/>
    <col min="6" max="6" width="15.7109375" style="2" customWidth="1"/>
    <col min="7" max="7" width="9.140625" style="2" customWidth="1"/>
    <col min="8" max="8" width="24.5703125" style="2" customWidth="1"/>
    <col min="9" max="9" width="19.7109375" style="2" customWidth="1"/>
    <col min="10" max="10" width="19.140625" style="2" customWidth="1"/>
    <col min="11" max="11" width="19.7109375" style="3" customWidth="1"/>
    <col min="12" max="12" width="28.5703125" style="2" customWidth="1"/>
    <col min="13" max="13" width="10.42578125" style="2" customWidth="1"/>
    <col min="14" max="14" width="7.42578125" style="2" customWidth="1"/>
    <col min="15" max="15" width="9.42578125" style="2" customWidth="1"/>
    <col min="16" max="16" width="10.85546875" style="2" customWidth="1"/>
    <col min="17" max="18" width="8.85546875" style="2" customWidth="1"/>
    <col min="19" max="19" width="10.42578125" style="4" customWidth="1"/>
    <col min="20" max="20" width="9.42578125" style="2" customWidth="1"/>
    <col min="21" max="21" width="12.7109375" style="2" customWidth="1"/>
    <col min="22" max="22" width="8.140625" style="5" customWidth="1"/>
    <col min="23" max="23" width="8.7109375" style="5" customWidth="1"/>
    <col min="24" max="24" width="8.5703125" style="5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6" customWidth="1"/>
    <col min="29" max="29" width="6.28515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2" customWidth="1"/>
    <col min="34" max="34" width="8.85546875" style="9" customWidth="1"/>
    <col min="35" max="35" width="15.85546875" style="2" customWidth="1"/>
    <col min="36" max="36" width="10.140625" style="10" customWidth="1"/>
    <col min="37" max="37" width="11" style="9" customWidth="1"/>
    <col min="38" max="38" width="10" style="9" customWidth="1"/>
    <col min="39" max="39" width="11.28515625" style="10" customWidth="1"/>
    <col min="40" max="40" width="10.5703125" style="9" customWidth="1"/>
    <col min="41" max="41" width="8.85546875" style="10" customWidth="1"/>
    <col min="42" max="42" width="10" style="9" customWidth="1"/>
    <col min="43" max="43" width="9.28515625" style="9" customWidth="1"/>
    <col min="44" max="44" width="11.5703125" style="10" customWidth="1"/>
    <col min="45" max="45" width="10.85546875" style="9" customWidth="1"/>
    <col min="46" max="46" width="10.5703125" style="9" customWidth="1"/>
    <col min="47" max="47" width="10.85546875" style="9" customWidth="1"/>
    <col min="48" max="48" width="11" style="9" customWidth="1"/>
    <col min="49" max="49" width="13.5703125" style="11" customWidth="1"/>
    <col min="50" max="50" width="11.140625" style="2" customWidth="1"/>
    <col min="51" max="51" width="9.140625" style="2" customWidth="1"/>
    <col min="52" max="52" width="10.140625" style="9" customWidth="1"/>
    <col min="53" max="56" width="9" style="2" customWidth="1"/>
    <col min="57" max="57" width="15.140625" style="9" customWidth="1"/>
    <col min="58" max="58" width="16.140625" style="9" customWidth="1"/>
    <col min="59" max="59" width="15" style="9" customWidth="1"/>
    <col min="60" max="62" width="9.140625" style="2" customWidth="1"/>
    <col min="63" max="63" width="15" style="2" customWidth="1"/>
    <col min="64" max="65" width="9.140625" style="2" customWidth="1"/>
    <col min="66" max="66" width="17.42578125" style="2" customWidth="1"/>
    <col min="67" max="67" width="12" style="2" customWidth="1"/>
    <col min="68" max="68" width="15.140625" style="2" customWidth="1"/>
    <col min="69" max="69" width="17" style="2" customWidth="1"/>
    <col min="70" max="70" width="16.42578125" style="2" customWidth="1"/>
    <col min="71" max="16384" width="9.140625" style="2"/>
  </cols>
  <sheetData>
    <row r="1" spans="1:71" ht="68.099999999999994" customHeight="1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13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1" t="s">
        <v>25</v>
      </c>
      <c r="AA1" s="21" t="s">
        <v>26</v>
      </c>
      <c r="AB1" s="22" t="s">
        <v>27</v>
      </c>
      <c r="AC1" s="23" t="s">
        <v>28</v>
      </c>
      <c r="AD1" s="24" t="s">
        <v>29</v>
      </c>
      <c r="AE1" s="25" t="s">
        <v>30</v>
      </c>
      <c r="AF1" s="26" t="s">
        <v>31</v>
      </c>
      <c r="AG1" s="13" t="s">
        <v>32</v>
      </c>
      <c r="AH1" s="27" t="s">
        <v>33</v>
      </c>
      <c r="AI1" s="13" t="s">
        <v>34</v>
      </c>
      <c r="AJ1" s="28" t="s">
        <v>35</v>
      </c>
      <c r="AK1" s="29" t="s">
        <v>36</v>
      </c>
      <c r="AL1" s="27" t="s">
        <v>37</v>
      </c>
      <c r="AM1" s="30" t="s">
        <v>38</v>
      </c>
      <c r="AN1" s="27" t="s">
        <v>39</v>
      </c>
      <c r="AO1" s="30" t="s">
        <v>40</v>
      </c>
      <c r="AP1" s="27" t="s">
        <v>41</v>
      </c>
      <c r="AQ1" s="31" t="s">
        <v>42</v>
      </c>
      <c r="AR1" s="30" t="s">
        <v>43</v>
      </c>
      <c r="AS1" s="27" t="s">
        <v>44</v>
      </c>
      <c r="AT1" s="27" t="s">
        <v>45</v>
      </c>
      <c r="AU1" s="32" t="s">
        <v>46</v>
      </c>
      <c r="AV1" s="33" t="s">
        <v>47</v>
      </c>
      <c r="AW1" s="34" t="s">
        <v>48</v>
      </c>
      <c r="AX1" s="35" t="s">
        <v>49</v>
      </c>
      <c r="AY1" s="33" t="s">
        <v>50</v>
      </c>
      <c r="AZ1" s="36" t="s">
        <v>51</v>
      </c>
      <c r="BA1" s="37" t="s">
        <v>52</v>
      </c>
      <c r="BB1" s="38" t="s">
        <v>53</v>
      </c>
      <c r="BC1" s="38" t="s">
        <v>54</v>
      </c>
      <c r="BD1" s="38" t="s">
        <v>55</v>
      </c>
      <c r="BE1" s="27" t="s">
        <v>56</v>
      </c>
      <c r="BF1" s="27" t="s">
        <v>57</v>
      </c>
      <c r="BG1" s="27" t="s">
        <v>58</v>
      </c>
      <c r="BH1" s="39" t="s">
        <v>59</v>
      </c>
      <c r="BI1" s="40" t="s">
        <v>60</v>
      </c>
      <c r="BJ1" s="40" t="s">
        <v>61</v>
      </c>
      <c r="BK1" s="40" t="s">
        <v>62</v>
      </c>
      <c r="BL1" s="40" t="s">
        <v>63</v>
      </c>
      <c r="BM1" s="41" t="s">
        <v>64</v>
      </c>
      <c r="BN1" s="42" t="s">
        <v>65</v>
      </c>
      <c r="BO1" s="43"/>
      <c r="BP1" s="43"/>
      <c r="BQ1" s="43"/>
      <c r="BR1" s="43"/>
      <c r="BS1" s="44"/>
    </row>
    <row r="2" spans="1:71" s="79" customFormat="1" ht="66.599999999999994" customHeight="1">
      <c r="A2" s="45"/>
      <c r="B2" s="46"/>
      <c r="C2" s="47"/>
      <c r="D2" s="48" t="s">
        <v>66</v>
      </c>
      <c r="E2" s="49" t="s">
        <v>67</v>
      </c>
      <c r="F2" s="49" t="s">
        <v>68</v>
      </c>
      <c r="G2" s="50" t="s">
        <v>69</v>
      </c>
      <c r="H2" s="48" t="s">
        <v>70</v>
      </c>
      <c r="I2" s="47" t="s">
        <v>71</v>
      </c>
      <c r="J2" s="51" t="s">
        <v>72</v>
      </c>
      <c r="K2" s="51" t="s">
        <v>73</v>
      </c>
      <c r="L2" s="52" t="s">
        <v>74</v>
      </c>
      <c r="M2" s="53" t="s">
        <v>75</v>
      </c>
      <c r="N2" s="47"/>
      <c r="O2" s="47"/>
      <c r="P2" s="54" t="s">
        <v>76</v>
      </c>
      <c r="Q2" s="47"/>
      <c r="R2" s="47" t="s">
        <v>77</v>
      </c>
      <c r="S2" s="55">
        <f>'[1]Serena 12.16'!$P$4</f>
        <v>5</v>
      </c>
      <c r="T2" s="49" t="s">
        <v>78</v>
      </c>
      <c r="U2" s="56"/>
      <c r="V2" s="50">
        <v>43</v>
      </c>
      <c r="W2" s="50">
        <v>27</v>
      </c>
      <c r="X2" s="50">
        <v>57</v>
      </c>
      <c r="Y2" s="50">
        <v>20</v>
      </c>
      <c r="Z2" s="50">
        <v>13</v>
      </c>
      <c r="AA2" s="50">
        <v>26</v>
      </c>
      <c r="AB2" s="50">
        <v>8</v>
      </c>
      <c r="AC2" s="50">
        <v>8</v>
      </c>
      <c r="AD2" s="57">
        <f t="shared" ref="AD2:AD7" si="0">IF(Y2="","",Y2*Z2*AA2/1000000)</f>
        <v>6.7600000000000004E-3</v>
      </c>
      <c r="AE2" s="58">
        <v>63</v>
      </c>
      <c r="AF2" s="59">
        <f t="shared" ref="AF2:AF13" si="1">IF(AC2="","",AE2/AD2*AC2)</f>
        <v>74556.213017751477</v>
      </c>
      <c r="AG2" s="60">
        <v>2250</v>
      </c>
      <c r="AH2" s="61">
        <f t="shared" ref="AH2:AH13" si="2">IF(ISERROR(AG2/AF2),"",AG2/AF2)</f>
        <v>3.017857142857143E-2</v>
      </c>
      <c r="AI2" s="47" t="s">
        <v>79</v>
      </c>
      <c r="AJ2" s="62">
        <v>0.218</v>
      </c>
      <c r="AK2" s="61">
        <f t="shared" ref="AK2:AK7" si="3">IF(ISERROR(S2*AJ2),"",S2*AJ2)</f>
        <v>1.0900000000000001</v>
      </c>
      <c r="AL2" s="61">
        <f t="shared" ref="AL2:AL7" si="4">IF(ISERROR(S2+AH2+AK2),"",S2+AH2+AK2)</f>
        <v>6.1201785714285712</v>
      </c>
      <c r="AM2" s="63">
        <v>0.01</v>
      </c>
      <c r="AN2" s="64">
        <f t="shared" ref="AN2:AN13" si="5">IF(ISERROR(AW2*AM2),"",AW2*AM2)</f>
        <v>8.5000000000000006E-2</v>
      </c>
      <c r="AO2" s="63">
        <v>0.06</v>
      </c>
      <c r="AP2" s="61">
        <f t="shared" ref="AP2:AP13" si="6">IF(ISERROR(AW2*AO2),"",AW2*AO2)</f>
        <v>0.51</v>
      </c>
      <c r="AQ2" s="65">
        <v>0</v>
      </c>
      <c r="AR2" s="63">
        <v>0</v>
      </c>
      <c r="AS2" s="61">
        <f t="shared" ref="AS2:AS13" si="7">IF(ISERROR(AW2*AR2),"",AW2*AR2)</f>
        <v>0</v>
      </c>
      <c r="AT2" s="61">
        <f t="shared" ref="AT2:AT13" si="8">IF(ISERROR(AN2+AP2+AS2),"",AN2+AP2+AS2)</f>
        <v>0.59499999999999997</v>
      </c>
      <c r="AU2" s="61">
        <f t="shared" ref="AU2:AU13" si="9">IF(ISERROR(AL2+AT2),"",AL2+AT2)</f>
        <v>6.715178571428571</v>
      </c>
      <c r="AV2" s="66">
        <f t="shared" ref="AV2:AV13" si="10">IF(ISERROR((AW2-AU2)/AW2),"",(AW2-AU2)/AW2)</f>
        <v>0.20997899159663871</v>
      </c>
      <c r="AW2" s="67">
        <v>8.5</v>
      </c>
      <c r="AX2" s="65">
        <v>24.99</v>
      </c>
      <c r="AY2" s="66">
        <f t="shared" ref="AY2:AY7" si="11">IF(ISERROR((AX2-AW2)/AX2),"",(AX2-AW2)/AX2)</f>
        <v>0.65986394557823125</v>
      </c>
      <c r="AZ2" s="68"/>
      <c r="BA2" s="69">
        <f>SUM(BB2:BD2)</f>
        <v>4800</v>
      </c>
      <c r="BB2" s="70">
        <v>2400</v>
      </c>
      <c r="BC2" s="70">
        <v>2400</v>
      </c>
      <c r="BD2" s="70"/>
      <c r="BE2" s="71">
        <f t="shared" ref="BE2:BE7" si="12">IF(ISERROR(AU2*BA2),"",AU2*BA2)</f>
        <v>32232.857142857141</v>
      </c>
      <c r="BF2" s="71">
        <f t="shared" ref="BF2:BF7" si="13">IF(ISERROR(AW2*BA2),"",AW2*BA2)</f>
        <v>40800</v>
      </c>
      <c r="BG2" s="72">
        <f>IF(ISERROR(AX2*BA2),"",AX2*BA2)</f>
        <v>119951.99999999999</v>
      </c>
      <c r="BH2" s="73">
        <f>IF(V2="","",V2*W2*X2/1000000/AC2*BA2)</f>
        <v>39.706200000000003</v>
      </c>
      <c r="BI2" s="47"/>
      <c r="BJ2" s="47"/>
      <c r="BK2" s="74" t="s">
        <v>80</v>
      </c>
      <c r="BL2" s="74" t="s">
        <v>81</v>
      </c>
      <c r="BM2" s="75" t="s">
        <v>82</v>
      </c>
      <c r="BN2" s="76" t="s">
        <v>83</v>
      </c>
      <c r="BO2" s="53" t="s">
        <v>75</v>
      </c>
      <c r="BP2" s="77">
        <v>2400</v>
      </c>
      <c r="BQ2" s="77">
        <v>2400</v>
      </c>
      <c r="BR2" s="77"/>
      <c r="BS2" s="78" t="s">
        <v>84</v>
      </c>
    </row>
    <row r="3" spans="1:71" s="79" customFormat="1" ht="66.599999999999994" customHeight="1">
      <c r="A3" s="45"/>
      <c r="B3" s="80"/>
      <c r="C3" s="47"/>
      <c r="D3" s="48" t="s">
        <v>66</v>
      </c>
      <c r="E3" s="49" t="s">
        <v>67</v>
      </c>
      <c r="F3" s="49" t="s">
        <v>68</v>
      </c>
      <c r="G3" s="50" t="s">
        <v>69</v>
      </c>
      <c r="H3" s="48" t="s">
        <v>85</v>
      </c>
      <c r="I3" s="47" t="s">
        <v>71</v>
      </c>
      <c r="J3" s="51" t="s">
        <v>72</v>
      </c>
      <c r="K3" s="51" t="s">
        <v>73</v>
      </c>
      <c r="L3" s="52" t="s">
        <v>74</v>
      </c>
      <c r="M3" s="53" t="s">
        <v>86</v>
      </c>
      <c r="N3" s="47"/>
      <c r="O3" s="47"/>
      <c r="P3" s="54" t="s">
        <v>87</v>
      </c>
      <c r="Q3" s="47"/>
      <c r="R3" s="47" t="s">
        <v>77</v>
      </c>
      <c r="S3" s="55">
        <f>'[1]Serena 12.16'!$P$4</f>
        <v>5</v>
      </c>
      <c r="T3" s="49" t="s">
        <v>78</v>
      </c>
      <c r="U3" s="56"/>
      <c r="V3" s="50">
        <v>43</v>
      </c>
      <c r="W3" s="50">
        <v>27</v>
      </c>
      <c r="X3" s="50">
        <v>57</v>
      </c>
      <c r="Y3" s="50">
        <v>20</v>
      </c>
      <c r="Z3" s="50">
        <v>13</v>
      </c>
      <c r="AA3" s="50">
        <v>26</v>
      </c>
      <c r="AB3" s="50">
        <v>8</v>
      </c>
      <c r="AC3" s="50">
        <v>8</v>
      </c>
      <c r="AD3" s="57">
        <f t="shared" si="0"/>
        <v>6.7600000000000004E-3</v>
      </c>
      <c r="AE3" s="58">
        <v>63</v>
      </c>
      <c r="AF3" s="59">
        <f t="shared" si="1"/>
        <v>74556.213017751477</v>
      </c>
      <c r="AG3" s="60">
        <v>2250</v>
      </c>
      <c r="AH3" s="61">
        <f t="shared" si="2"/>
        <v>3.017857142857143E-2</v>
      </c>
      <c r="AI3" s="47" t="s">
        <v>79</v>
      </c>
      <c r="AJ3" s="62">
        <v>0.218</v>
      </c>
      <c r="AK3" s="61">
        <f t="shared" si="3"/>
        <v>1.0900000000000001</v>
      </c>
      <c r="AL3" s="61">
        <f t="shared" si="4"/>
        <v>6.1201785714285712</v>
      </c>
      <c r="AM3" s="63">
        <v>0.01</v>
      </c>
      <c r="AN3" s="64">
        <f t="shared" si="5"/>
        <v>8.5000000000000006E-2</v>
      </c>
      <c r="AO3" s="63">
        <v>0.06</v>
      </c>
      <c r="AP3" s="61">
        <f t="shared" si="6"/>
        <v>0.51</v>
      </c>
      <c r="AQ3" s="65">
        <v>0</v>
      </c>
      <c r="AR3" s="63">
        <v>0</v>
      </c>
      <c r="AS3" s="61">
        <f t="shared" si="7"/>
        <v>0</v>
      </c>
      <c r="AT3" s="61">
        <f t="shared" si="8"/>
        <v>0.59499999999999997</v>
      </c>
      <c r="AU3" s="61">
        <f t="shared" si="9"/>
        <v>6.715178571428571</v>
      </c>
      <c r="AV3" s="66">
        <f t="shared" si="10"/>
        <v>0.20997899159663871</v>
      </c>
      <c r="AW3" s="67">
        <v>8.5</v>
      </c>
      <c r="AX3" s="65">
        <v>24.99</v>
      </c>
      <c r="AY3" s="66">
        <f t="shared" si="11"/>
        <v>0.65986394557823125</v>
      </c>
      <c r="AZ3" s="68"/>
      <c r="BA3" s="69">
        <f t="shared" ref="BA3:BA7" si="14">SUM(BB3:BD3)</f>
        <v>4800</v>
      </c>
      <c r="BB3" s="70">
        <v>2400</v>
      </c>
      <c r="BC3" s="70">
        <v>2400</v>
      </c>
      <c r="BD3" s="70"/>
      <c r="BE3" s="71">
        <f t="shared" si="12"/>
        <v>32232.857142857141</v>
      </c>
      <c r="BF3" s="71">
        <f t="shared" si="13"/>
        <v>40800</v>
      </c>
      <c r="BG3" s="72"/>
      <c r="BH3" s="73"/>
      <c r="BI3" s="47"/>
      <c r="BJ3" s="47"/>
      <c r="BK3" s="74" t="s">
        <v>80</v>
      </c>
      <c r="BL3" s="74" t="s">
        <v>81</v>
      </c>
      <c r="BM3" s="75" t="s">
        <v>82</v>
      </c>
      <c r="BN3" s="76"/>
      <c r="BO3" s="53" t="s">
        <v>86</v>
      </c>
      <c r="BP3" s="77">
        <v>2400</v>
      </c>
      <c r="BQ3" s="77">
        <v>2400</v>
      </c>
      <c r="BR3" s="77"/>
      <c r="BS3" s="78">
        <f>SUM(BP2:BR7)</f>
        <v>21300</v>
      </c>
    </row>
    <row r="4" spans="1:71" s="79" customFormat="1" ht="66.599999999999994" customHeight="1">
      <c r="A4" s="45"/>
      <c r="B4" s="81"/>
      <c r="C4" s="47"/>
      <c r="D4" s="48" t="s">
        <v>66</v>
      </c>
      <c r="E4" s="49" t="s">
        <v>67</v>
      </c>
      <c r="F4" s="49" t="s">
        <v>68</v>
      </c>
      <c r="G4" s="50" t="s">
        <v>69</v>
      </c>
      <c r="H4" s="48" t="s">
        <v>70</v>
      </c>
      <c r="I4" s="47" t="s">
        <v>71</v>
      </c>
      <c r="J4" s="51" t="s">
        <v>72</v>
      </c>
      <c r="K4" s="51" t="s">
        <v>72</v>
      </c>
      <c r="L4" s="52" t="s">
        <v>74</v>
      </c>
      <c r="M4" s="53" t="s">
        <v>88</v>
      </c>
      <c r="N4" s="47"/>
      <c r="O4" s="47"/>
      <c r="P4" s="54" t="s">
        <v>89</v>
      </c>
      <c r="Q4" s="47"/>
      <c r="R4" s="47" t="s">
        <v>77</v>
      </c>
      <c r="S4" s="55">
        <f>'[1]Serena 12.16'!$P$4</f>
        <v>5</v>
      </c>
      <c r="T4" s="49" t="s">
        <v>78</v>
      </c>
      <c r="U4" s="56"/>
      <c r="V4" s="50">
        <v>43</v>
      </c>
      <c r="W4" s="50">
        <v>27</v>
      </c>
      <c r="X4" s="50">
        <v>57</v>
      </c>
      <c r="Y4" s="50">
        <v>20</v>
      </c>
      <c r="Z4" s="50">
        <v>13</v>
      </c>
      <c r="AA4" s="50">
        <v>26</v>
      </c>
      <c r="AB4" s="50">
        <v>8</v>
      </c>
      <c r="AC4" s="50">
        <v>8</v>
      </c>
      <c r="AD4" s="57">
        <f t="shared" si="0"/>
        <v>6.7600000000000004E-3</v>
      </c>
      <c r="AE4" s="58">
        <v>63</v>
      </c>
      <c r="AF4" s="59">
        <f t="shared" si="1"/>
        <v>74556.213017751477</v>
      </c>
      <c r="AG4" s="60">
        <v>2250</v>
      </c>
      <c r="AH4" s="61">
        <f t="shared" si="2"/>
        <v>3.017857142857143E-2</v>
      </c>
      <c r="AI4" s="47" t="s">
        <v>79</v>
      </c>
      <c r="AJ4" s="62">
        <v>0.218</v>
      </c>
      <c r="AK4" s="61">
        <f t="shared" si="3"/>
        <v>1.0900000000000001</v>
      </c>
      <c r="AL4" s="61">
        <f t="shared" si="4"/>
        <v>6.1201785714285712</v>
      </c>
      <c r="AM4" s="63">
        <v>0.01</v>
      </c>
      <c r="AN4" s="64">
        <f t="shared" si="5"/>
        <v>8.5000000000000006E-2</v>
      </c>
      <c r="AO4" s="63">
        <v>0.06</v>
      </c>
      <c r="AP4" s="61">
        <f t="shared" si="6"/>
        <v>0.51</v>
      </c>
      <c r="AQ4" s="65">
        <v>0</v>
      </c>
      <c r="AR4" s="63">
        <v>0</v>
      </c>
      <c r="AS4" s="61">
        <f t="shared" si="7"/>
        <v>0</v>
      </c>
      <c r="AT4" s="61">
        <f t="shared" si="8"/>
        <v>0.59499999999999997</v>
      </c>
      <c r="AU4" s="61">
        <f t="shared" si="9"/>
        <v>6.715178571428571</v>
      </c>
      <c r="AV4" s="66">
        <f t="shared" si="10"/>
        <v>0.20997899159663871</v>
      </c>
      <c r="AW4" s="67">
        <v>8.5</v>
      </c>
      <c r="AX4" s="65">
        <v>24.99</v>
      </c>
      <c r="AY4" s="66">
        <f t="shared" si="11"/>
        <v>0.65986394557823125</v>
      </c>
      <c r="AZ4" s="68"/>
      <c r="BA4" s="69">
        <f t="shared" si="14"/>
        <v>4800</v>
      </c>
      <c r="BB4" s="70">
        <v>2400</v>
      </c>
      <c r="BC4" s="70">
        <v>2400</v>
      </c>
      <c r="BD4" s="70"/>
      <c r="BE4" s="71">
        <f t="shared" si="12"/>
        <v>32232.857142857141</v>
      </c>
      <c r="BF4" s="71">
        <f t="shared" si="13"/>
        <v>40800</v>
      </c>
      <c r="BG4" s="72"/>
      <c r="BH4" s="73"/>
      <c r="BI4" s="47"/>
      <c r="BJ4" s="47"/>
      <c r="BK4" s="74" t="s">
        <v>80</v>
      </c>
      <c r="BL4" s="74" t="s">
        <v>81</v>
      </c>
      <c r="BM4" s="75" t="s">
        <v>82</v>
      </c>
      <c r="BN4" s="76"/>
      <c r="BO4" s="53" t="s">
        <v>88</v>
      </c>
      <c r="BP4" s="77">
        <v>2400</v>
      </c>
      <c r="BQ4" s="77">
        <v>2400</v>
      </c>
      <c r="BR4" s="77"/>
      <c r="BS4" s="82"/>
    </row>
    <row r="5" spans="1:71" s="79" customFormat="1" ht="66.599999999999994" customHeight="1">
      <c r="A5" s="45"/>
      <c r="B5" s="46"/>
      <c r="C5" s="47"/>
      <c r="D5" s="48" t="s">
        <v>90</v>
      </c>
      <c r="E5" s="49" t="s">
        <v>91</v>
      </c>
      <c r="F5" s="49" t="s">
        <v>68</v>
      </c>
      <c r="G5" s="50" t="s">
        <v>69</v>
      </c>
      <c r="H5" s="48" t="s">
        <v>92</v>
      </c>
      <c r="I5" s="47" t="s">
        <v>71</v>
      </c>
      <c r="J5" s="51" t="s">
        <v>72</v>
      </c>
      <c r="K5" s="51" t="s">
        <v>72</v>
      </c>
      <c r="L5" s="52" t="s">
        <v>74</v>
      </c>
      <c r="M5" s="53" t="s">
        <v>93</v>
      </c>
      <c r="N5" s="47"/>
      <c r="O5" s="47"/>
      <c r="P5" s="83" t="s">
        <v>94</v>
      </c>
      <c r="Q5" s="47"/>
      <c r="R5" s="47" t="s">
        <v>77</v>
      </c>
      <c r="S5" s="55">
        <f>'[1]Serena 12.16'!$P$4</f>
        <v>5</v>
      </c>
      <c r="T5" s="49" t="s">
        <v>78</v>
      </c>
      <c r="U5" s="56"/>
      <c r="V5" s="50">
        <v>43</v>
      </c>
      <c r="W5" s="50">
        <v>27</v>
      </c>
      <c r="X5" s="50">
        <v>57</v>
      </c>
      <c r="Y5" s="50">
        <v>20</v>
      </c>
      <c r="Z5" s="50">
        <v>13</v>
      </c>
      <c r="AA5" s="50">
        <v>26</v>
      </c>
      <c r="AB5" s="50">
        <v>8</v>
      </c>
      <c r="AC5" s="50">
        <v>8</v>
      </c>
      <c r="AD5" s="57">
        <f t="shared" si="0"/>
        <v>6.7600000000000004E-3</v>
      </c>
      <c r="AE5" s="58">
        <v>63</v>
      </c>
      <c r="AF5" s="59">
        <f t="shared" si="1"/>
        <v>74556.213017751477</v>
      </c>
      <c r="AG5" s="60">
        <v>2250</v>
      </c>
      <c r="AH5" s="61">
        <f t="shared" si="2"/>
        <v>3.017857142857143E-2</v>
      </c>
      <c r="AI5" s="47" t="s">
        <v>79</v>
      </c>
      <c r="AJ5" s="62">
        <v>0.218</v>
      </c>
      <c r="AK5" s="61">
        <f t="shared" si="3"/>
        <v>1.0900000000000001</v>
      </c>
      <c r="AL5" s="61">
        <f t="shared" si="4"/>
        <v>6.1201785714285712</v>
      </c>
      <c r="AM5" s="63">
        <v>0.01</v>
      </c>
      <c r="AN5" s="64">
        <f t="shared" si="5"/>
        <v>8.5000000000000006E-2</v>
      </c>
      <c r="AO5" s="63">
        <v>0.06</v>
      </c>
      <c r="AP5" s="61">
        <f t="shared" si="6"/>
        <v>0.51</v>
      </c>
      <c r="AQ5" s="65">
        <v>0</v>
      </c>
      <c r="AR5" s="63">
        <v>0</v>
      </c>
      <c r="AS5" s="61">
        <f t="shared" si="7"/>
        <v>0</v>
      </c>
      <c r="AT5" s="61">
        <f t="shared" si="8"/>
        <v>0.59499999999999997</v>
      </c>
      <c r="AU5" s="61">
        <f t="shared" si="9"/>
        <v>6.715178571428571</v>
      </c>
      <c r="AV5" s="66">
        <f t="shared" si="10"/>
        <v>0.20997899159663871</v>
      </c>
      <c r="AW5" s="67">
        <v>8.5</v>
      </c>
      <c r="AX5" s="65">
        <v>24.99</v>
      </c>
      <c r="AY5" s="66">
        <f t="shared" si="11"/>
        <v>0.65986394557823125</v>
      </c>
      <c r="AZ5" s="84"/>
      <c r="BA5" s="69">
        <f t="shared" si="14"/>
        <v>2700</v>
      </c>
      <c r="BB5" s="70">
        <v>1200</v>
      </c>
      <c r="BC5" s="70"/>
      <c r="BD5" s="70">
        <v>1500</v>
      </c>
      <c r="BE5" s="71">
        <f t="shared" si="12"/>
        <v>18130.982142857141</v>
      </c>
      <c r="BF5" s="71">
        <f t="shared" si="13"/>
        <v>22950</v>
      </c>
      <c r="BG5" s="64"/>
      <c r="BH5" s="85"/>
      <c r="BI5" s="47"/>
      <c r="BJ5" s="47"/>
      <c r="BK5" s="74" t="s">
        <v>80</v>
      </c>
      <c r="BL5" s="74" t="s">
        <v>81</v>
      </c>
      <c r="BM5" s="75" t="s">
        <v>82</v>
      </c>
      <c r="BN5" s="86" t="s">
        <v>95</v>
      </c>
      <c r="BO5" s="53" t="s">
        <v>93</v>
      </c>
      <c r="BP5" s="77">
        <v>1200</v>
      </c>
      <c r="BQ5" s="77"/>
      <c r="BR5" s="77">
        <v>1500</v>
      </c>
      <c r="BS5" s="82"/>
    </row>
    <row r="6" spans="1:71" s="79" customFormat="1" ht="66.599999999999994" customHeight="1">
      <c r="A6" s="45"/>
      <c r="B6" s="80"/>
      <c r="C6" s="47"/>
      <c r="D6" s="48" t="s">
        <v>90</v>
      </c>
      <c r="E6" s="49" t="s">
        <v>91</v>
      </c>
      <c r="F6" s="49" t="s">
        <v>68</v>
      </c>
      <c r="G6" s="50" t="s">
        <v>69</v>
      </c>
      <c r="H6" s="48" t="s">
        <v>96</v>
      </c>
      <c r="I6" s="47" t="s">
        <v>71</v>
      </c>
      <c r="J6" s="51" t="s">
        <v>72</v>
      </c>
      <c r="K6" s="51" t="s">
        <v>72</v>
      </c>
      <c r="L6" s="52" t="s">
        <v>74</v>
      </c>
      <c r="M6" s="53" t="s">
        <v>97</v>
      </c>
      <c r="N6" s="47"/>
      <c r="O6" s="47"/>
      <c r="P6" s="83" t="s">
        <v>98</v>
      </c>
      <c r="Q6" s="47"/>
      <c r="R6" s="47" t="s">
        <v>77</v>
      </c>
      <c r="S6" s="55">
        <f>'[1]Serena 12.16'!$P$4</f>
        <v>5</v>
      </c>
      <c r="T6" s="49" t="s">
        <v>78</v>
      </c>
      <c r="U6" s="56"/>
      <c r="V6" s="50">
        <v>43</v>
      </c>
      <c r="W6" s="50">
        <v>27</v>
      </c>
      <c r="X6" s="50">
        <v>57</v>
      </c>
      <c r="Y6" s="50">
        <v>20</v>
      </c>
      <c r="Z6" s="50">
        <v>13</v>
      </c>
      <c r="AA6" s="50">
        <v>26</v>
      </c>
      <c r="AB6" s="50">
        <v>8</v>
      </c>
      <c r="AC6" s="50">
        <v>8</v>
      </c>
      <c r="AD6" s="57">
        <f t="shared" si="0"/>
        <v>6.7600000000000004E-3</v>
      </c>
      <c r="AE6" s="58">
        <v>63</v>
      </c>
      <c r="AF6" s="59">
        <f t="shared" si="1"/>
        <v>74556.213017751477</v>
      </c>
      <c r="AG6" s="60">
        <v>2250</v>
      </c>
      <c r="AH6" s="61">
        <f t="shared" si="2"/>
        <v>3.017857142857143E-2</v>
      </c>
      <c r="AI6" s="47" t="s">
        <v>79</v>
      </c>
      <c r="AJ6" s="62">
        <v>0.218</v>
      </c>
      <c r="AK6" s="61">
        <f t="shared" si="3"/>
        <v>1.0900000000000001</v>
      </c>
      <c r="AL6" s="61">
        <f t="shared" si="4"/>
        <v>6.1201785714285712</v>
      </c>
      <c r="AM6" s="63">
        <v>0.01</v>
      </c>
      <c r="AN6" s="64">
        <f t="shared" si="5"/>
        <v>8.5000000000000006E-2</v>
      </c>
      <c r="AO6" s="63">
        <v>0.06</v>
      </c>
      <c r="AP6" s="61">
        <f t="shared" si="6"/>
        <v>0.51</v>
      </c>
      <c r="AQ6" s="65">
        <v>0</v>
      </c>
      <c r="AR6" s="63">
        <v>0</v>
      </c>
      <c r="AS6" s="61">
        <f t="shared" si="7"/>
        <v>0</v>
      </c>
      <c r="AT6" s="61">
        <f t="shared" si="8"/>
        <v>0.59499999999999997</v>
      </c>
      <c r="AU6" s="61">
        <f t="shared" si="9"/>
        <v>6.715178571428571</v>
      </c>
      <c r="AV6" s="66">
        <f t="shared" si="10"/>
        <v>0.20997899159663871</v>
      </c>
      <c r="AW6" s="67">
        <v>8.5</v>
      </c>
      <c r="AX6" s="65">
        <v>24.99</v>
      </c>
      <c r="AY6" s="66">
        <f t="shared" si="11"/>
        <v>0.65986394557823125</v>
      </c>
      <c r="AZ6" s="84"/>
      <c r="BA6" s="69">
        <f t="shared" si="14"/>
        <v>2700</v>
      </c>
      <c r="BB6" s="70">
        <v>1200</v>
      </c>
      <c r="BC6" s="70"/>
      <c r="BD6" s="70">
        <v>1500</v>
      </c>
      <c r="BE6" s="71">
        <f t="shared" si="12"/>
        <v>18130.982142857141</v>
      </c>
      <c r="BF6" s="71">
        <f t="shared" si="13"/>
        <v>22950</v>
      </c>
      <c r="BG6" s="64"/>
      <c r="BH6" s="85"/>
      <c r="BI6" s="47"/>
      <c r="BJ6" s="47"/>
      <c r="BK6" s="74" t="s">
        <v>80</v>
      </c>
      <c r="BL6" s="74" t="s">
        <v>81</v>
      </c>
      <c r="BM6" s="75" t="s">
        <v>82</v>
      </c>
      <c r="BN6" s="86" t="s">
        <v>95</v>
      </c>
      <c r="BO6" s="53" t="s">
        <v>97</v>
      </c>
      <c r="BP6" s="77">
        <v>1200</v>
      </c>
      <c r="BQ6" s="77"/>
      <c r="BR6" s="77">
        <v>1500</v>
      </c>
      <c r="BS6" s="82"/>
    </row>
    <row r="7" spans="1:71" s="79" customFormat="1" ht="66.599999999999994" customHeight="1">
      <c r="A7" s="45"/>
      <c r="B7" s="81"/>
      <c r="C7" s="47"/>
      <c r="D7" s="48" t="s">
        <v>90</v>
      </c>
      <c r="E7" s="49" t="s">
        <v>91</v>
      </c>
      <c r="F7" s="49" t="s">
        <v>68</v>
      </c>
      <c r="G7" s="50" t="s">
        <v>69</v>
      </c>
      <c r="H7" s="48" t="s">
        <v>85</v>
      </c>
      <c r="I7" s="47" t="s">
        <v>71</v>
      </c>
      <c r="J7" s="51" t="s">
        <v>72</v>
      </c>
      <c r="K7" s="51" t="s">
        <v>72</v>
      </c>
      <c r="L7" s="52" t="s">
        <v>74</v>
      </c>
      <c r="M7" s="53" t="s">
        <v>99</v>
      </c>
      <c r="N7" s="47"/>
      <c r="O7" s="47"/>
      <c r="P7" s="83" t="s">
        <v>100</v>
      </c>
      <c r="Q7" s="47"/>
      <c r="R7" s="47" t="s">
        <v>77</v>
      </c>
      <c r="S7" s="55">
        <f>'[1]Serena 12.16'!$P$4</f>
        <v>5</v>
      </c>
      <c r="T7" s="49" t="s">
        <v>78</v>
      </c>
      <c r="U7" s="56"/>
      <c r="V7" s="50">
        <v>43</v>
      </c>
      <c r="W7" s="50">
        <v>27</v>
      </c>
      <c r="X7" s="50">
        <v>57</v>
      </c>
      <c r="Y7" s="50">
        <v>20</v>
      </c>
      <c r="Z7" s="50">
        <v>13</v>
      </c>
      <c r="AA7" s="50">
        <v>26</v>
      </c>
      <c r="AB7" s="50">
        <v>8</v>
      </c>
      <c r="AC7" s="50">
        <v>8</v>
      </c>
      <c r="AD7" s="57">
        <f t="shared" si="0"/>
        <v>6.7600000000000004E-3</v>
      </c>
      <c r="AE7" s="58">
        <v>63</v>
      </c>
      <c r="AF7" s="59">
        <f t="shared" si="1"/>
        <v>74556.213017751477</v>
      </c>
      <c r="AG7" s="60">
        <v>2250</v>
      </c>
      <c r="AH7" s="61">
        <f t="shared" si="2"/>
        <v>3.017857142857143E-2</v>
      </c>
      <c r="AI7" s="47" t="s">
        <v>79</v>
      </c>
      <c r="AJ7" s="62">
        <v>0.218</v>
      </c>
      <c r="AK7" s="61">
        <f t="shared" si="3"/>
        <v>1.0900000000000001</v>
      </c>
      <c r="AL7" s="61">
        <f t="shared" si="4"/>
        <v>6.1201785714285712</v>
      </c>
      <c r="AM7" s="63">
        <v>0.01</v>
      </c>
      <c r="AN7" s="64">
        <f t="shared" si="5"/>
        <v>8.5000000000000006E-2</v>
      </c>
      <c r="AO7" s="63">
        <v>0.06</v>
      </c>
      <c r="AP7" s="61">
        <f t="shared" si="6"/>
        <v>0.51</v>
      </c>
      <c r="AQ7" s="65">
        <v>0</v>
      </c>
      <c r="AR7" s="63">
        <v>0</v>
      </c>
      <c r="AS7" s="61">
        <f t="shared" si="7"/>
        <v>0</v>
      </c>
      <c r="AT7" s="61">
        <f t="shared" si="8"/>
        <v>0.59499999999999997</v>
      </c>
      <c r="AU7" s="61">
        <f t="shared" si="9"/>
        <v>6.715178571428571</v>
      </c>
      <c r="AV7" s="66">
        <f t="shared" si="10"/>
        <v>0.20997899159663871</v>
      </c>
      <c r="AW7" s="67">
        <v>8.5</v>
      </c>
      <c r="AX7" s="65">
        <v>24.99</v>
      </c>
      <c r="AY7" s="66">
        <f t="shared" si="11"/>
        <v>0.65986394557823125</v>
      </c>
      <c r="AZ7" s="87"/>
      <c r="BA7" s="69">
        <f t="shared" si="14"/>
        <v>1500</v>
      </c>
      <c r="BB7" s="70">
        <v>0</v>
      </c>
      <c r="BC7" s="70"/>
      <c r="BD7" s="70">
        <v>1500</v>
      </c>
      <c r="BE7" s="71">
        <f t="shared" si="12"/>
        <v>10072.767857142857</v>
      </c>
      <c r="BF7" s="71">
        <f t="shared" si="13"/>
        <v>12750</v>
      </c>
      <c r="BG7" s="88"/>
      <c r="BH7" s="89"/>
      <c r="BI7" s="47"/>
      <c r="BJ7" s="47"/>
      <c r="BK7" s="74" t="s">
        <v>80</v>
      </c>
      <c r="BL7" s="74" t="s">
        <v>81</v>
      </c>
      <c r="BM7" s="75" t="s">
        <v>82</v>
      </c>
      <c r="BN7" s="86" t="s">
        <v>95</v>
      </c>
      <c r="BO7" s="53" t="s">
        <v>99</v>
      </c>
      <c r="BP7" s="77">
        <v>0</v>
      </c>
      <c r="BQ7" s="77"/>
      <c r="BR7" s="77">
        <v>1500</v>
      </c>
      <c r="BS7" s="82"/>
    </row>
    <row r="8" spans="1:71" s="79" customFormat="1" ht="129" customHeight="1">
      <c r="A8" s="45"/>
      <c r="B8" s="47"/>
      <c r="C8" s="47"/>
      <c r="D8" s="91" t="s">
        <v>90</v>
      </c>
      <c r="E8" s="49" t="s">
        <v>91</v>
      </c>
      <c r="F8" s="49" t="s">
        <v>68</v>
      </c>
      <c r="G8" s="47"/>
      <c r="H8" s="92" t="s">
        <v>101</v>
      </c>
      <c r="I8" s="92" t="s">
        <v>102</v>
      </c>
      <c r="J8" s="93" t="s">
        <v>103</v>
      </c>
      <c r="K8" s="93" t="s">
        <v>103</v>
      </c>
      <c r="L8" s="94" t="s">
        <v>104</v>
      </c>
      <c r="M8" s="95" t="s">
        <v>93</v>
      </c>
      <c r="N8" s="47"/>
      <c r="O8" s="47"/>
      <c r="P8" s="96" t="s">
        <v>105</v>
      </c>
      <c r="Q8" s="47"/>
      <c r="R8" s="47" t="s">
        <v>106</v>
      </c>
      <c r="S8" s="97">
        <f>'[1]Serena 12.16'!$N$7</f>
        <v>4.2</v>
      </c>
      <c r="T8" s="49" t="s">
        <v>78</v>
      </c>
      <c r="U8" s="56"/>
      <c r="V8" s="98">
        <v>40</v>
      </c>
      <c r="W8" s="98">
        <v>36</v>
      </c>
      <c r="X8" s="98">
        <v>48</v>
      </c>
      <c r="Y8" s="98">
        <v>40</v>
      </c>
      <c r="Z8" s="98">
        <v>36</v>
      </c>
      <c r="AA8" s="98">
        <v>48</v>
      </c>
      <c r="AB8" s="50">
        <v>8</v>
      </c>
      <c r="AC8" s="99">
        <v>8</v>
      </c>
      <c r="AD8" s="57">
        <f t="shared" ref="AD8:AD13" si="15">IF(AC8="","",AC8*Z8*AA8/1000000)</f>
        <v>1.3823999999999999E-2</v>
      </c>
      <c r="AE8" s="58">
        <v>63</v>
      </c>
      <c r="AF8" s="59">
        <f t="shared" si="1"/>
        <v>36458.333333333336</v>
      </c>
      <c r="AG8" s="60">
        <v>2250</v>
      </c>
      <c r="AH8" s="71">
        <f t="shared" si="2"/>
        <v>6.1714285714285708E-2</v>
      </c>
      <c r="AI8" s="100" t="s">
        <v>107</v>
      </c>
      <c r="AJ8" s="101">
        <v>0.253</v>
      </c>
      <c r="AK8" s="64">
        <f>IF(ISERROR(S8*AJ8),"",S8*AJ8)</f>
        <v>1.0626</v>
      </c>
      <c r="AL8" s="64">
        <f>IF(ISERROR(S8+AH8+AK8),"",S8+AH8+AK8)</f>
        <v>5.3243142857142853</v>
      </c>
      <c r="AM8" s="63">
        <v>0.01</v>
      </c>
      <c r="AN8" s="64">
        <f t="shared" si="5"/>
        <v>7.4999999999999997E-2</v>
      </c>
      <c r="AO8" s="63">
        <v>0.06</v>
      </c>
      <c r="AP8" s="64">
        <f t="shared" si="6"/>
        <v>0.44999999999999996</v>
      </c>
      <c r="AQ8" s="65">
        <v>0</v>
      </c>
      <c r="AR8" s="63">
        <v>0</v>
      </c>
      <c r="AS8" s="102">
        <f t="shared" si="7"/>
        <v>0</v>
      </c>
      <c r="AT8" s="64">
        <f t="shared" si="8"/>
        <v>0.52499999999999991</v>
      </c>
      <c r="AU8" s="64">
        <f t="shared" si="9"/>
        <v>5.8493142857142857</v>
      </c>
      <c r="AV8" s="103">
        <f t="shared" si="10"/>
        <v>0.22009142857142858</v>
      </c>
      <c r="AW8" s="67">
        <v>7.5</v>
      </c>
      <c r="AX8" s="84">
        <v>16.989999999999998</v>
      </c>
      <c r="AY8" s="104">
        <f>IF(ISERROR((AX8-AW8)/AX8),"",(AX8-AW8)/AX8)</f>
        <v>0.55856386109476164</v>
      </c>
      <c r="AZ8" s="84"/>
      <c r="BA8" s="69">
        <f>SUM(BB8:BD8)</f>
        <v>1200</v>
      </c>
      <c r="BB8" s="70"/>
      <c r="BC8" s="70">
        <v>1200</v>
      </c>
      <c r="BD8" s="70"/>
      <c r="BE8" s="64">
        <f>IF(ISERROR(AU8*BA8),"",AU8*BA8)</f>
        <v>7019.1771428571428</v>
      </c>
      <c r="BF8" s="64">
        <f>IF(ISERROR(AW8*BA8),"",AW8*BA8)</f>
        <v>9000</v>
      </c>
      <c r="BG8" s="64">
        <f t="shared" ref="BG8:BG13" si="16">IF(ISERROR(AX8*BA8),"",AX8*BA8)</f>
        <v>20387.999999999996</v>
      </c>
      <c r="BH8" s="85">
        <f>IF(V8="","",V8*W8*X8/1000000/AC8*BA8)</f>
        <v>10.368</v>
      </c>
      <c r="BI8" s="90"/>
      <c r="BJ8" s="90"/>
      <c r="BK8" s="105" t="s">
        <v>108</v>
      </c>
      <c r="BL8" s="105" t="s">
        <v>81</v>
      </c>
      <c r="BM8" s="106" t="s">
        <v>109</v>
      </c>
      <c r="BN8" s="107" t="s">
        <v>95</v>
      </c>
      <c r="BO8" s="95" t="s">
        <v>93</v>
      </c>
      <c r="BP8" s="77"/>
      <c r="BQ8" s="77">
        <v>1200</v>
      </c>
      <c r="BR8" s="77"/>
      <c r="BS8" s="78" t="s">
        <v>84</v>
      </c>
    </row>
    <row r="9" spans="1:71" s="79" customFormat="1" ht="129" customHeight="1">
      <c r="A9" s="45"/>
      <c r="B9" s="47"/>
      <c r="C9" s="47"/>
      <c r="D9" s="91" t="s">
        <v>90</v>
      </c>
      <c r="E9" s="49" t="s">
        <v>91</v>
      </c>
      <c r="F9" s="49" t="s">
        <v>68</v>
      </c>
      <c r="G9" s="47"/>
      <c r="H9" s="92" t="s">
        <v>110</v>
      </c>
      <c r="I9" s="92" t="s">
        <v>102</v>
      </c>
      <c r="J9" s="93" t="s">
        <v>103</v>
      </c>
      <c r="K9" s="93" t="s">
        <v>103</v>
      </c>
      <c r="L9" s="94" t="s">
        <v>104</v>
      </c>
      <c r="M9" s="95" t="s">
        <v>97</v>
      </c>
      <c r="N9" s="47"/>
      <c r="O9" s="47"/>
      <c r="P9" s="96" t="s">
        <v>111</v>
      </c>
      <c r="Q9" s="47"/>
      <c r="R9" s="47" t="s">
        <v>106</v>
      </c>
      <c r="S9" s="97">
        <f>'[1]Serena 12.16'!$N$7</f>
        <v>4.2</v>
      </c>
      <c r="T9" s="49" t="s">
        <v>78</v>
      </c>
      <c r="U9" s="56"/>
      <c r="V9" s="98">
        <v>40</v>
      </c>
      <c r="W9" s="98">
        <v>36</v>
      </c>
      <c r="X9" s="98">
        <v>48</v>
      </c>
      <c r="Y9" s="98">
        <v>40</v>
      </c>
      <c r="Z9" s="98">
        <v>36</v>
      </c>
      <c r="AA9" s="98">
        <v>48</v>
      </c>
      <c r="AB9" s="50">
        <v>8</v>
      </c>
      <c r="AC9" s="99">
        <v>8</v>
      </c>
      <c r="AD9" s="57">
        <f t="shared" si="15"/>
        <v>1.3823999999999999E-2</v>
      </c>
      <c r="AE9" s="58">
        <v>63</v>
      </c>
      <c r="AF9" s="59">
        <f t="shared" si="1"/>
        <v>36458.333333333336</v>
      </c>
      <c r="AG9" s="60">
        <v>2250</v>
      </c>
      <c r="AH9" s="71">
        <f t="shared" si="2"/>
        <v>6.1714285714285708E-2</v>
      </c>
      <c r="AI9" s="100" t="s">
        <v>107</v>
      </c>
      <c r="AJ9" s="101">
        <v>0.253</v>
      </c>
      <c r="AK9" s="64">
        <f>IF(ISERROR(S9*AJ9),"",S9*AJ9)</f>
        <v>1.0626</v>
      </c>
      <c r="AL9" s="64">
        <f>IF(ISERROR(S9+AH9+AK9),"",S9+AH9+AK9)</f>
        <v>5.3243142857142853</v>
      </c>
      <c r="AM9" s="63">
        <v>0.01</v>
      </c>
      <c r="AN9" s="64">
        <f t="shared" si="5"/>
        <v>7.4999999999999997E-2</v>
      </c>
      <c r="AO9" s="63">
        <v>0.06</v>
      </c>
      <c r="AP9" s="64">
        <f t="shared" si="6"/>
        <v>0.44999999999999996</v>
      </c>
      <c r="AQ9" s="65">
        <v>0</v>
      </c>
      <c r="AR9" s="63">
        <v>0</v>
      </c>
      <c r="AS9" s="102">
        <f t="shared" si="7"/>
        <v>0</v>
      </c>
      <c r="AT9" s="64">
        <f t="shared" si="8"/>
        <v>0.52499999999999991</v>
      </c>
      <c r="AU9" s="64">
        <f t="shared" si="9"/>
        <v>5.8493142857142857</v>
      </c>
      <c r="AV9" s="103">
        <f t="shared" si="10"/>
        <v>0.22009142857142858</v>
      </c>
      <c r="AW9" s="67">
        <v>7.5</v>
      </c>
      <c r="AX9" s="84">
        <v>16.989999999999998</v>
      </c>
      <c r="AY9" s="104">
        <f>IF(ISERROR((AX9-AW9)/AX9),"",(AX9-AW9)/AX9)</f>
        <v>0.55856386109476164</v>
      </c>
      <c r="AZ9" s="84"/>
      <c r="BA9" s="69">
        <f t="shared" ref="BA9:BA10" si="17">SUM(BB9:BD9)</f>
        <v>1200</v>
      </c>
      <c r="BB9" s="70"/>
      <c r="BC9" s="70">
        <v>1200</v>
      </c>
      <c r="BD9" s="70"/>
      <c r="BE9" s="64">
        <f>IF(ISERROR(AU9*BA9),"",AU9*BA9)</f>
        <v>7019.1771428571428</v>
      </c>
      <c r="BF9" s="64">
        <f>IF(ISERROR(AW9*BA9),"",AW9*BA9)</f>
        <v>9000</v>
      </c>
      <c r="BG9" s="64">
        <f t="shared" si="16"/>
        <v>20387.999999999996</v>
      </c>
      <c r="BH9" s="85">
        <f>IF(V9="","",V9*W9*X9/1000000/AC9*BA9)</f>
        <v>10.368</v>
      </c>
      <c r="BI9" s="90"/>
      <c r="BJ9" s="90"/>
      <c r="BK9" s="105" t="s">
        <v>108</v>
      </c>
      <c r="BL9" s="105" t="s">
        <v>81</v>
      </c>
      <c r="BM9" s="106" t="s">
        <v>109</v>
      </c>
      <c r="BN9" s="107" t="s">
        <v>95</v>
      </c>
      <c r="BO9" s="95" t="s">
        <v>97</v>
      </c>
      <c r="BP9" s="77"/>
      <c r="BQ9" s="77">
        <v>1200</v>
      </c>
      <c r="BR9" s="77"/>
      <c r="BS9" s="78">
        <f>SUM(BP8:BR10)</f>
        <v>3600</v>
      </c>
    </row>
    <row r="10" spans="1:71" s="79" customFormat="1" ht="129" customHeight="1">
      <c r="A10" s="45"/>
      <c r="B10" s="47"/>
      <c r="C10" s="47"/>
      <c r="D10" s="91" t="s">
        <v>90</v>
      </c>
      <c r="E10" s="49" t="s">
        <v>91</v>
      </c>
      <c r="F10" s="49" t="s">
        <v>68</v>
      </c>
      <c r="G10" s="47"/>
      <c r="H10" s="92" t="s">
        <v>112</v>
      </c>
      <c r="I10" s="92" t="s">
        <v>102</v>
      </c>
      <c r="J10" s="93" t="s">
        <v>103</v>
      </c>
      <c r="K10" s="93" t="s">
        <v>103</v>
      </c>
      <c r="L10" s="94" t="s">
        <v>104</v>
      </c>
      <c r="M10" s="95" t="s">
        <v>99</v>
      </c>
      <c r="N10" s="47"/>
      <c r="O10" s="47"/>
      <c r="P10" s="96" t="s">
        <v>113</v>
      </c>
      <c r="Q10" s="47"/>
      <c r="R10" s="47" t="s">
        <v>106</v>
      </c>
      <c r="S10" s="97">
        <f>'[1]Serena 12.16'!$N$7</f>
        <v>4.2</v>
      </c>
      <c r="T10" s="49" t="s">
        <v>78</v>
      </c>
      <c r="U10" s="56"/>
      <c r="V10" s="98">
        <v>40</v>
      </c>
      <c r="W10" s="98">
        <v>36</v>
      </c>
      <c r="X10" s="98">
        <v>48</v>
      </c>
      <c r="Y10" s="98">
        <v>40</v>
      </c>
      <c r="Z10" s="98">
        <v>36</v>
      </c>
      <c r="AA10" s="98">
        <v>48</v>
      </c>
      <c r="AB10" s="50">
        <v>8</v>
      </c>
      <c r="AC10" s="99">
        <v>8</v>
      </c>
      <c r="AD10" s="57">
        <f t="shared" si="15"/>
        <v>1.3823999999999999E-2</v>
      </c>
      <c r="AE10" s="58">
        <v>63</v>
      </c>
      <c r="AF10" s="59">
        <f t="shared" si="1"/>
        <v>36458.333333333336</v>
      </c>
      <c r="AG10" s="60">
        <v>2250</v>
      </c>
      <c r="AH10" s="71">
        <f t="shared" si="2"/>
        <v>6.1714285714285708E-2</v>
      </c>
      <c r="AI10" s="100" t="s">
        <v>107</v>
      </c>
      <c r="AJ10" s="101">
        <v>0.253</v>
      </c>
      <c r="AK10" s="64">
        <f>IF(ISERROR(S10*AJ10),"",S10*AJ10)</f>
        <v>1.0626</v>
      </c>
      <c r="AL10" s="64">
        <f>IF(ISERROR(S10+AH10+AK10),"",S10+AH10+AK10)</f>
        <v>5.3243142857142853</v>
      </c>
      <c r="AM10" s="63">
        <v>0.01</v>
      </c>
      <c r="AN10" s="64">
        <f t="shared" si="5"/>
        <v>7.4999999999999997E-2</v>
      </c>
      <c r="AO10" s="63">
        <v>0.06</v>
      </c>
      <c r="AP10" s="64">
        <f t="shared" si="6"/>
        <v>0.44999999999999996</v>
      </c>
      <c r="AQ10" s="65">
        <v>0</v>
      </c>
      <c r="AR10" s="63">
        <v>0</v>
      </c>
      <c r="AS10" s="102">
        <f t="shared" si="7"/>
        <v>0</v>
      </c>
      <c r="AT10" s="64">
        <f t="shared" si="8"/>
        <v>0.52499999999999991</v>
      </c>
      <c r="AU10" s="64">
        <f t="shared" si="9"/>
        <v>5.8493142857142857</v>
      </c>
      <c r="AV10" s="103">
        <f t="shared" si="10"/>
        <v>0.22009142857142858</v>
      </c>
      <c r="AW10" s="67">
        <v>7.5</v>
      </c>
      <c r="AX10" s="84">
        <v>16.989999999999998</v>
      </c>
      <c r="AY10" s="104">
        <f>IF(ISERROR((AX10-AW10)/AX10),"",(AX10-AW10)/AX10)</f>
        <v>0.55856386109476164</v>
      </c>
      <c r="AZ10" s="84"/>
      <c r="BA10" s="69">
        <f t="shared" si="17"/>
        <v>1200</v>
      </c>
      <c r="BB10" s="70"/>
      <c r="BC10" s="70">
        <v>1200</v>
      </c>
      <c r="BD10" s="70"/>
      <c r="BE10" s="64">
        <f>IF(ISERROR(AU10*BA10),"",AU10*BA10)</f>
        <v>7019.1771428571428</v>
      </c>
      <c r="BF10" s="64">
        <f>IF(ISERROR(AW10*BA10),"",AW10*BA10)</f>
        <v>9000</v>
      </c>
      <c r="BG10" s="64">
        <f t="shared" si="16"/>
        <v>20387.999999999996</v>
      </c>
      <c r="BH10" s="85">
        <f>IF(V10="","",V10*W10*X10/1000000/AC10*BA10)</f>
        <v>10.368</v>
      </c>
      <c r="BI10" s="90"/>
      <c r="BJ10" s="90"/>
      <c r="BK10" s="105" t="s">
        <v>108</v>
      </c>
      <c r="BL10" s="105" t="s">
        <v>81</v>
      </c>
      <c r="BM10" s="106" t="s">
        <v>109</v>
      </c>
      <c r="BN10" s="107" t="s">
        <v>95</v>
      </c>
      <c r="BO10" s="95" t="s">
        <v>99</v>
      </c>
      <c r="BP10" s="77"/>
      <c r="BQ10" s="77">
        <v>1200</v>
      </c>
      <c r="BR10" s="77"/>
      <c r="BS10" s="82"/>
    </row>
    <row r="11" spans="1:71" s="79" customFormat="1" ht="129" customHeight="1">
      <c r="A11" s="45"/>
      <c r="B11" s="47"/>
      <c r="C11" s="47"/>
      <c r="D11" s="90" t="s">
        <v>66</v>
      </c>
      <c r="E11" s="49" t="s">
        <v>67</v>
      </c>
      <c r="F11" s="49" t="s">
        <v>68</v>
      </c>
      <c r="G11" s="47"/>
      <c r="H11" s="92" t="s">
        <v>114</v>
      </c>
      <c r="I11" s="92" t="s">
        <v>115</v>
      </c>
      <c r="J11" s="93" t="s">
        <v>103</v>
      </c>
      <c r="K11" s="93" t="s">
        <v>103</v>
      </c>
      <c r="L11" s="108" t="s">
        <v>116</v>
      </c>
      <c r="M11" s="53" t="s">
        <v>117</v>
      </c>
      <c r="N11" s="47"/>
      <c r="O11" s="47"/>
      <c r="P11" s="54" t="s">
        <v>118</v>
      </c>
      <c r="Q11" s="47"/>
      <c r="R11" s="47" t="s">
        <v>106</v>
      </c>
      <c r="S11" s="97">
        <f>'[1]Serena 12.16'!$P$8</f>
        <v>4.5</v>
      </c>
      <c r="T11" s="49" t="s">
        <v>78</v>
      </c>
      <c r="U11" s="56"/>
      <c r="V11" s="109">
        <v>42</v>
      </c>
      <c r="W11" s="109">
        <v>38.5</v>
      </c>
      <c r="X11" s="109">
        <v>46</v>
      </c>
      <c r="Y11" s="109">
        <v>42</v>
      </c>
      <c r="Z11" s="109">
        <v>38.5</v>
      </c>
      <c r="AA11" s="109">
        <v>46</v>
      </c>
      <c r="AB11" s="50">
        <v>8</v>
      </c>
      <c r="AC11" s="99">
        <v>8</v>
      </c>
      <c r="AD11" s="57">
        <f t="shared" si="15"/>
        <v>1.4168E-2</v>
      </c>
      <c r="AE11" s="58">
        <v>63</v>
      </c>
      <c r="AF11" s="59">
        <f t="shared" si="1"/>
        <v>35573.122529644272</v>
      </c>
      <c r="AG11" s="60">
        <v>2250</v>
      </c>
      <c r="AH11" s="71">
        <f t="shared" si="2"/>
        <v>6.3250000000000001E-2</v>
      </c>
      <c r="AI11" s="100" t="s">
        <v>107</v>
      </c>
      <c r="AJ11" s="101">
        <v>0.253</v>
      </c>
      <c r="AK11" s="64">
        <f>IF(ISERROR(S11*AJ11),"",S11*AJ11)</f>
        <v>1.1385000000000001</v>
      </c>
      <c r="AL11" s="64">
        <f>IF(ISERROR(S11+AH11+AK11),"",S11+AH11+AK11)</f>
        <v>5.7017500000000005</v>
      </c>
      <c r="AM11" s="63">
        <v>0.01</v>
      </c>
      <c r="AN11" s="64">
        <f t="shared" si="5"/>
        <v>0.08</v>
      </c>
      <c r="AO11" s="63">
        <v>0.06</v>
      </c>
      <c r="AP11" s="64">
        <f t="shared" si="6"/>
        <v>0.48</v>
      </c>
      <c r="AQ11" s="65">
        <v>0</v>
      </c>
      <c r="AR11" s="63">
        <v>0</v>
      </c>
      <c r="AS11" s="102">
        <f t="shared" si="7"/>
        <v>0</v>
      </c>
      <c r="AT11" s="64">
        <f t="shared" si="8"/>
        <v>0.55999999999999994</v>
      </c>
      <c r="AU11" s="64">
        <f t="shared" si="9"/>
        <v>6.2617500000000001</v>
      </c>
      <c r="AV11" s="103">
        <f t="shared" si="10"/>
        <v>0.21728124999999998</v>
      </c>
      <c r="AW11" s="67">
        <v>8</v>
      </c>
      <c r="AX11" s="84">
        <v>19.989999999999998</v>
      </c>
      <c r="AY11" s="104">
        <f>IF(ISERROR((AX11-AW11)/AX11),"",(AX11-AW11)/AX11)</f>
        <v>0.59979989994997496</v>
      </c>
      <c r="AZ11" s="84"/>
      <c r="BA11" s="69">
        <f>SUM(BB11:BD11)</f>
        <v>3900</v>
      </c>
      <c r="BB11" s="70">
        <v>2400</v>
      </c>
      <c r="BC11" s="70">
        <v>1500</v>
      </c>
      <c r="BD11" s="70"/>
      <c r="BE11" s="64">
        <f>IF(ISERROR(AU11*BA11),"",AU11*BA11)</f>
        <v>24420.825000000001</v>
      </c>
      <c r="BF11" s="64">
        <f>IF(ISERROR(AW11*BA11),"",AW11*BA11)</f>
        <v>31200</v>
      </c>
      <c r="BG11" s="64">
        <f t="shared" si="16"/>
        <v>77961</v>
      </c>
      <c r="BH11" s="85">
        <f>IF(V11="","",V11*W11*X11/1000000/AC11*BA11)</f>
        <v>36.261225000000003</v>
      </c>
      <c r="BI11" s="90"/>
      <c r="BJ11" s="90"/>
      <c r="BK11" s="105" t="s">
        <v>108</v>
      </c>
      <c r="BL11" s="105" t="s">
        <v>81</v>
      </c>
      <c r="BM11" s="106" t="s">
        <v>109</v>
      </c>
      <c r="BN11" s="107" t="s">
        <v>119</v>
      </c>
      <c r="BO11" s="53" t="s">
        <v>117</v>
      </c>
      <c r="BP11" s="77">
        <v>2400</v>
      </c>
      <c r="BQ11" s="77">
        <v>1500</v>
      </c>
      <c r="BR11" s="77"/>
      <c r="BS11" s="78" t="s">
        <v>84</v>
      </c>
    </row>
    <row r="12" spans="1:71" s="79" customFormat="1" ht="129" customHeight="1">
      <c r="A12" s="45"/>
      <c r="B12" s="47"/>
      <c r="C12" s="47"/>
      <c r="D12" s="90" t="s">
        <v>66</v>
      </c>
      <c r="E12" s="49" t="s">
        <v>67</v>
      </c>
      <c r="F12" s="49" t="s">
        <v>68</v>
      </c>
      <c r="G12" s="47"/>
      <c r="H12" s="92" t="s">
        <v>114</v>
      </c>
      <c r="I12" s="92" t="s">
        <v>102</v>
      </c>
      <c r="J12" s="93" t="s">
        <v>103</v>
      </c>
      <c r="K12" s="93" t="s">
        <v>103</v>
      </c>
      <c r="L12" s="108" t="s">
        <v>116</v>
      </c>
      <c r="M12" s="53" t="s">
        <v>120</v>
      </c>
      <c r="N12" s="47"/>
      <c r="O12" s="47"/>
      <c r="P12" s="54" t="s">
        <v>121</v>
      </c>
      <c r="Q12" s="47"/>
      <c r="R12" s="47" t="s">
        <v>106</v>
      </c>
      <c r="S12" s="97">
        <f>'[1]Serena 12.16'!$P$8</f>
        <v>4.5</v>
      </c>
      <c r="T12" s="49" t="s">
        <v>78</v>
      </c>
      <c r="U12" s="56"/>
      <c r="V12" s="109">
        <v>42</v>
      </c>
      <c r="W12" s="109">
        <v>38.5</v>
      </c>
      <c r="X12" s="109">
        <v>46</v>
      </c>
      <c r="Y12" s="109">
        <v>42</v>
      </c>
      <c r="Z12" s="109">
        <v>38.5</v>
      </c>
      <c r="AA12" s="109">
        <v>46</v>
      </c>
      <c r="AB12" s="50">
        <v>8</v>
      </c>
      <c r="AC12" s="99">
        <v>8</v>
      </c>
      <c r="AD12" s="57">
        <f t="shared" si="15"/>
        <v>1.4168E-2</v>
      </c>
      <c r="AE12" s="58">
        <v>63</v>
      </c>
      <c r="AF12" s="59">
        <f t="shared" si="1"/>
        <v>35573.122529644272</v>
      </c>
      <c r="AG12" s="60">
        <v>2250</v>
      </c>
      <c r="AH12" s="71">
        <f t="shared" si="2"/>
        <v>6.3250000000000001E-2</v>
      </c>
      <c r="AI12" s="100" t="s">
        <v>107</v>
      </c>
      <c r="AJ12" s="101">
        <v>0.253</v>
      </c>
      <c r="AK12" s="64">
        <f>IF(ISERROR(S12*AJ12),"",S12*AJ12)</f>
        <v>1.1385000000000001</v>
      </c>
      <c r="AL12" s="64">
        <f>IF(ISERROR(S12+AH12+AK12),"",S12+AH12+AK12)</f>
        <v>5.7017500000000005</v>
      </c>
      <c r="AM12" s="63">
        <v>0.01</v>
      </c>
      <c r="AN12" s="64">
        <f t="shared" si="5"/>
        <v>0.08</v>
      </c>
      <c r="AO12" s="63">
        <v>0.06</v>
      </c>
      <c r="AP12" s="64">
        <f t="shared" si="6"/>
        <v>0.48</v>
      </c>
      <c r="AQ12" s="65">
        <v>0</v>
      </c>
      <c r="AR12" s="63">
        <v>0</v>
      </c>
      <c r="AS12" s="102">
        <f t="shared" si="7"/>
        <v>0</v>
      </c>
      <c r="AT12" s="64">
        <f t="shared" si="8"/>
        <v>0.55999999999999994</v>
      </c>
      <c r="AU12" s="64">
        <f t="shared" si="9"/>
        <v>6.2617500000000001</v>
      </c>
      <c r="AV12" s="103">
        <f t="shared" si="10"/>
        <v>0.21728124999999998</v>
      </c>
      <c r="AW12" s="67">
        <v>8</v>
      </c>
      <c r="AX12" s="84">
        <v>19.989999999999998</v>
      </c>
      <c r="AY12" s="104">
        <f>IF(ISERROR((AX12-AW12)/AX12),"",(AX12-AW12)/AX12)</f>
        <v>0.59979989994997496</v>
      </c>
      <c r="AZ12" s="84"/>
      <c r="BA12" s="69">
        <f t="shared" ref="BA12:BA13" si="18">SUM(BB12:BD12)</f>
        <v>3900</v>
      </c>
      <c r="BB12" s="70">
        <v>2400</v>
      </c>
      <c r="BC12" s="70">
        <v>1500</v>
      </c>
      <c r="BD12" s="70"/>
      <c r="BE12" s="64">
        <f>IF(ISERROR(AU12*BA12),"",AU12*BA12)</f>
        <v>24420.825000000001</v>
      </c>
      <c r="BF12" s="64">
        <f>IF(ISERROR(AW12*BA12),"",AW12*BA12)</f>
        <v>31200</v>
      </c>
      <c r="BG12" s="64">
        <f t="shared" si="16"/>
        <v>77961</v>
      </c>
      <c r="BH12" s="85">
        <f>IF(V12="","",V12*W12*X12/1000000/AC12*BA12)</f>
        <v>36.261225000000003</v>
      </c>
      <c r="BI12" s="90"/>
      <c r="BJ12" s="90"/>
      <c r="BK12" s="105" t="s">
        <v>108</v>
      </c>
      <c r="BL12" s="105" t="s">
        <v>81</v>
      </c>
      <c r="BM12" s="106" t="s">
        <v>109</v>
      </c>
      <c r="BN12" s="107" t="s">
        <v>119</v>
      </c>
      <c r="BO12" s="53" t="s">
        <v>120</v>
      </c>
      <c r="BP12" s="77">
        <v>2400</v>
      </c>
      <c r="BQ12" s="77">
        <v>1500</v>
      </c>
      <c r="BR12" s="77"/>
      <c r="BS12" s="78">
        <f>SUM(BP11:BQ13)</f>
        <v>11700</v>
      </c>
    </row>
    <row r="13" spans="1:71" s="79" customFormat="1" ht="129" customHeight="1">
      <c r="A13" s="45"/>
      <c r="B13" s="47"/>
      <c r="C13" s="47"/>
      <c r="D13" s="90" t="s">
        <v>66</v>
      </c>
      <c r="E13" s="49" t="s">
        <v>67</v>
      </c>
      <c r="F13" s="49" t="s">
        <v>68</v>
      </c>
      <c r="G13" s="47"/>
      <c r="H13" s="92" t="s">
        <v>114</v>
      </c>
      <c r="I13" s="92" t="s">
        <v>102</v>
      </c>
      <c r="J13" s="93" t="s">
        <v>103</v>
      </c>
      <c r="K13" s="93" t="s">
        <v>103</v>
      </c>
      <c r="L13" s="108" t="s">
        <v>116</v>
      </c>
      <c r="M13" s="53" t="s">
        <v>122</v>
      </c>
      <c r="N13" s="47"/>
      <c r="O13" s="47"/>
      <c r="P13" s="54" t="s">
        <v>123</v>
      </c>
      <c r="Q13" s="47"/>
      <c r="R13" s="47" t="s">
        <v>106</v>
      </c>
      <c r="S13" s="97">
        <f>'[1]Serena 12.16'!$P$8</f>
        <v>4.5</v>
      </c>
      <c r="T13" s="49" t="s">
        <v>78</v>
      </c>
      <c r="U13" s="56"/>
      <c r="V13" s="109">
        <v>42</v>
      </c>
      <c r="W13" s="109">
        <v>38.5</v>
      </c>
      <c r="X13" s="109">
        <v>46</v>
      </c>
      <c r="Y13" s="109">
        <v>42</v>
      </c>
      <c r="Z13" s="109">
        <v>38.5</v>
      </c>
      <c r="AA13" s="109">
        <v>46</v>
      </c>
      <c r="AB13" s="50">
        <v>8</v>
      </c>
      <c r="AC13" s="99">
        <v>8</v>
      </c>
      <c r="AD13" s="57">
        <f t="shared" si="15"/>
        <v>1.4168E-2</v>
      </c>
      <c r="AE13" s="58">
        <v>63</v>
      </c>
      <c r="AF13" s="59">
        <f t="shared" si="1"/>
        <v>35573.122529644272</v>
      </c>
      <c r="AG13" s="60">
        <v>2250</v>
      </c>
      <c r="AH13" s="71">
        <f t="shared" si="2"/>
        <v>6.3250000000000001E-2</v>
      </c>
      <c r="AI13" s="100" t="s">
        <v>107</v>
      </c>
      <c r="AJ13" s="101">
        <v>0.253</v>
      </c>
      <c r="AK13" s="64">
        <f>IF(ISERROR(S13*AJ13),"",S13*AJ13)</f>
        <v>1.1385000000000001</v>
      </c>
      <c r="AL13" s="64">
        <f>IF(ISERROR(S13+AH13+AK13),"",S13+AH13+AK13)</f>
        <v>5.7017500000000005</v>
      </c>
      <c r="AM13" s="63">
        <v>0.01</v>
      </c>
      <c r="AN13" s="64">
        <f t="shared" si="5"/>
        <v>0.08</v>
      </c>
      <c r="AO13" s="63">
        <v>0.06</v>
      </c>
      <c r="AP13" s="64">
        <f t="shared" si="6"/>
        <v>0.48</v>
      </c>
      <c r="AQ13" s="65">
        <v>0</v>
      </c>
      <c r="AR13" s="63">
        <v>0</v>
      </c>
      <c r="AS13" s="102">
        <f t="shared" si="7"/>
        <v>0</v>
      </c>
      <c r="AT13" s="64">
        <f t="shared" si="8"/>
        <v>0.55999999999999994</v>
      </c>
      <c r="AU13" s="64">
        <f t="shared" si="9"/>
        <v>6.2617500000000001</v>
      </c>
      <c r="AV13" s="103">
        <f t="shared" si="10"/>
        <v>0.21728124999999998</v>
      </c>
      <c r="AW13" s="67">
        <v>8</v>
      </c>
      <c r="AX13" s="84">
        <v>19.989999999999998</v>
      </c>
      <c r="AY13" s="104">
        <f>IF(ISERROR((AX13-AW13)/AX13),"",(AX13-AW13)/AX13)</f>
        <v>0.59979989994997496</v>
      </c>
      <c r="AZ13" s="84"/>
      <c r="BA13" s="69">
        <f t="shared" si="18"/>
        <v>3900</v>
      </c>
      <c r="BB13" s="70">
        <v>2400</v>
      </c>
      <c r="BC13" s="70">
        <v>1500</v>
      </c>
      <c r="BD13" s="70"/>
      <c r="BE13" s="64">
        <f>IF(ISERROR(AU13*BA13),"",AU13*BA13)</f>
        <v>24420.825000000001</v>
      </c>
      <c r="BF13" s="64">
        <f>IF(ISERROR(AW13*BA13),"",AW13*BA13)</f>
        <v>31200</v>
      </c>
      <c r="BG13" s="64">
        <f t="shared" si="16"/>
        <v>77961</v>
      </c>
      <c r="BH13" s="85">
        <f>IF(V13="","",V13*W13*X13/1000000/AC13*BA13)</f>
        <v>36.261225000000003</v>
      </c>
      <c r="BI13" s="90"/>
      <c r="BJ13" s="90"/>
      <c r="BK13" s="105" t="s">
        <v>108</v>
      </c>
      <c r="BL13" s="105" t="s">
        <v>81</v>
      </c>
      <c r="BM13" s="106" t="s">
        <v>109</v>
      </c>
      <c r="BN13" s="107" t="s">
        <v>119</v>
      </c>
      <c r="BO13" s="53" t="s">
        <v>122</v>
      </c>
      <c r="BP13" s="77">
        <v>2400</v>
      </c>
      <c r="BQ13" s="77">
        <v>1500</v>
      </c>
      <c r="BR13" s="77"/>
      <c r="BS13" s="82"/>
    </row>
    <row r="14" spans="1:71" s="79" customFormat="1" ht="50.1" customHeight="1">
      <c r="A14" s="45"/>
      <c r="B14" s="112"/>
      <c r="C14" s="47"/>
      <c r="D14" s="47" t="s">
        <v>66</v>
      </c>
      <c r="E14" s="49" t="s">
        <v>67</v>
      </c>
      <c r="F14" s="48" t="s">
        <v>291</v>
      </c>
      <c r="G14" s="50" t="s">
        <v>124</v>
      </c>
      <c r="H14" s="50" t="s">
        <v>125</v>
      </c>
      <c r="I14" s="50" t="s">
        <v>126</v>
      </c>
      <c r="J14" s="74" t="s">
        <v>127</v>
      </c>
      <c r="K14" s="74" t="s">
        <v>127</v>
      </c>
      <c r="L14" s="113" t="s">
        <v>128</v>
      </c>
      <c r="M14" s="51" t="s">
        <v>129</v>
      </c>
      <c r="N14" s="47"/>
      <c r="O14" s="47"/>
      <c r="P14" s="54" t="s">
        <v>130</v>
      </c>
      <c r="Q14" s="47"/>
      <c r="R14" s="47" t="s">
        <v>106</v>
      </c>
      <c r="S14" s="97">
        <v>3.24</v>
      </c>
      <c r="T14" s="49" t="s">
        <v>78</v>
      </c>
      <c r="U14" s="56"/>
      <c r="V14" s="114">
        <v>35.5</v>
      </c>
      <c r="W14" s="114">
        <v>36.5</v>
      </c>
      <c r="X14" s="115">
        <v>35</v>
      </c>
      <c r="Y14" s="116">
        <v>16</v>
      </c>
      <c r="Z14" s="116">
        <v>8</v>
      </c>
      <c r="AA14" s="116">
        <v>20</v>
      </c>
      <c r="AB14" s="50">
        <v>8</v>
      </c>
      <c r="AC14" s="117">
        <v>2</v>
      </c>
      <c r="AD14" s="57">
        <f t="shared" ref="AD14:AD15" si="19">IF(Y14="","",Y14*Z14*AA14/1000000)</f>
        <v>2.5600000000000002E-3</v>
      </c>
      <c r="AE14" s="58">
        <v>63</v>
      </c>
      <c r="AF14" s="59">
        <f t="shared" ref="AF14:AF15" si="20">IF(AC14="","",AE14/AD14*AC14)</f>
        <v>49218.749999999993</v>
      </c>
      <c r="AG14" s="60">
        <v>2250</v>
      </c>
      <c r="AH14" s="61">
        <f t="shared" ref="AH14:AH15" si="21">IF(ISERROR(AG14/AF14),"",AG14/AF14)</f>
        <v>4.5714285714285721E-2</v>
      </c>
      <c r="AI14" s="90" t="s">
        <v>79</v>
      </c>
      <c r="AJ14" s="118">
        <v>0.218</v>
      </c>
      <c r="AK14" s="61">
        <f>IF(ISERROR(S14*AJ14),"",S14*AJ14)</f>
        <v>0.70632000000000006</v>
      </c>
      <c r="AL14" s="61">
        <f>IF(ISERROR(S14+AH14+AK14),"",S14+AH14+AK14)</f>
        <v>3.9920342857142863</v>
      </c>
      <c r="AM14" s="63">
        <v>0.01</v>
      </c>
      <c r="AN14" s="64">
        <f t="shared" ref="AN14:AN15" si="22">IF(ISERROR(AW14*AM14),"",AW14*AM14)</f>
        <v>6.25E-2</v>
      </c>
      <c r="AO14" s="63">
        <v>0.06</v>
      </c>
      <c r="AP14" s="61">
        <f t="shared" ref="AP14:AP15" si="23">IF(ISERROR(AW14*AO14),"",AW14*AO14)</f>
        <v>0.375</v>
      </c>
      <c r="AQ14" s="65">
        <v>0</v>
      </c>
      <c r="AR14" s="63">
        <v>0</v>
      </c>
      <c r="AS14" s="61">
        <f t="shared" ref="AS14:AS15" si="24">IF(ISERROR(AW14*AR14),"",AW14*AR14)</f>
        <v>0</v>
      </c>
      <c r="AT14" s="61">
        <f t="shared" ref="AT14:AT15" si="25">IF(ISERROR(AN14+AP14+AS14),"",AN14+AP14+AS14)</f>
        <v>0.4375</v>
      </c>
      <c r="AU14" s="61">
        <f t="shared" ref="AU14:AU15" si="26">IF(ISERROR(AL14+AT14),"",AL14+AT14)</f>
        <v>4.4295342857142863</v>
      </c>
      <c r="AV14" s="66">
        <f t="shared" ref="AV14:AV15" si="27">IF(ISERROR((AW14-AU14)/AW14),"",(AW14-AU14)/AW14)</f>
        <v>0.29127451428571421</v>
      </c>
      <c r="AW14" s="67">
        <v>6.25</v>
      </c>
      <c r="AX14" s="65">
        <v>14.99</v>
      </c>
      <c r="AY14" s="66">
        <f>IF(ISERROR((AX14-AW14)/AX14),"",(AX14-AW14)/AX14)</f>
        <v>0.58305537024683118</v>
      </c>
      <c r="AZ14" s="65"/>
      <c r="BA14" s="119">
        <f>SUM(BB14:BD14)</f>
        <v>1200</v>
      </c>
      <c r="BB14" s="120"/>
      <c r="BC14" s="120">
        <v>1200</v>
      </c>
      <c r="BD14" s="120"/>
      <c r="BE14" s="64">
        <f>IF(ISERROR(AU14*BA14),"",AU14*BA14)</f>
        <v>5315.4411428571439</v>
      </c>
      <c r="BF14" s="64">
        <f>IF(ISERROR(AW14*BA14),"",AW14*BA14)</f>
        <v>7500</v>
      </c>
      <c r="BG14" s="64">
        <f>IF(ISERROR(AX14*BA14),"",AX14*BA14)</f>
        <v>17988</v>
      </c>
      <c r="BH14" s="85">
        <f>IF(V14="","",V14*W14*X14/1000000/AC14*BA14)</f>
        <v>27.210750000000001</v>
      </c>
      <c r="BI14" s="47"/>
      <c r="BJ14" s="47"/>
      <c r="BK14" s="56" t="s">
        <v>131</v>
      </c>
      <c r="BL14" s="56" t="s">
        <v>81</v>
      </c>
      <c r="BM14" s="121" t="s">
        <v>132</v>
      </c>
      <c r="BN14" s="122"/>
      <c r="BO14" s="123" t="s">
        <v>133</v>
      </c>
      <c r="BP14" s="77"/>
      <c r="BQ14" s="77">
        <v>1200</v>
      </c>
      <c r="BR14" s="77"/>
      <c r="BS14" s="82"/>
    </row>
    <row r="15" spans="1:71" s="79" customFormat="1" ht="50.1" customHeight="1">
      <c r="A15" s="45"/>
      <c r="B15" s="112"/>
      <c r="C15" s="47"/>
      <c r="D15" s="47" t="s">
        <v>66</v>
      </c>
      <c r="E15" s="49" t="s">
        <v>67</v>
      </c>
      <c r="F15" s="48" t="s">
        <v>290</v>
      </c>
      <c r="G15" s="50" t="s">
        <v>124</v>
      </c>
      <c r="H15" s="50" t="s">
        <v>134</v>
      </c>
      <c r="I15" s="50" t="s">
        <v>126</v>
      </c>
      <c r="J15" s="74" t="s">
        <v>127</v>
      </c>
      <c r="K15" s="74" t="s">
        <v>127</v>
      </c>
      <c r="L15" s="50" t="s">
        <v>135</v>
      </c>
      <c r="M15" s="51" t="s">
        <v>129</v>
      </c>
      <c r="N15" s="47"/>
      <c r="O15" s="47"/>
      <c r="P15" s="54" t="s">
        <v>136</v>
      </c>
      <c r="Q15" s="47"/>
      <c r="R15" s="47" t="s">
        <v>106</v>
      </c>
      <c r="S15" s="97">
        <v>3.57</v>
      </c>
      <c r="T15" s="49" t="s">
        <v>78</v>
      </c>
      <c r="U15" s="56"/>
      <c r="V15" s="114"/>
      <c r="W15" s="114"/>
      <c r="X15" s="115"/>
      <c r="Y15" s="116">
        <v>10</v>
      </c>
      <c r="Z15" s="116">
        <v>10</v>
      </c>
      <c r="AA15" s="116">
        <v>14</v>
      </c>
      <c r="AB15" s="50">
        <v>8</v>
      </c>
      <c r="AC15" s="117">
        <v>1</v>
      </c>
      <c r="AD15" s="57">
        <f t="shared" si="19"/>
        <v>1.4E-3</v>
      </c>
      <c r="AE15" s="58">
        <v>63</v>
      </c>
      <c r="AF15" s="59">
        <f t="shared" si="20"/>
        <v>45000</v>
      </c>
      <c r="AG15" s="60">
        <v>2250</v>
      </c>
      <c r="AH15" s="61">
        <f t="shared" si="21"/>
        <v>0.05</v>
      </c>
      <c r="AI15" s="124" t="s">
        <v>137</v>
      </c>
      <c r="AJ15" s="118">
        <v>0.218</v>
      </c>
      <c r="AK15" s="61">
        <f>IF(ISERROR(S15*AJ15),"",S15*AJ15)</f>
        <v>0.77825999999999995</v>
      </c>
      <c r="AL15" s="61">
        <f>IF(ISERROR(S15+AH15+AK15),"",S15+AH15+AK15)</f>
        <v>4.3982599999999996</v>
      </c>
      <c r="AM15" s="63">
        <v>0.01</v>
      </c>
      <c r="AN15" s="64">
        <f t="shared" si="22"/>
        <v>6.7500000000000004E-2</v>
      </c>
      <c r="AO15" s="63">
        <v>0.06</v>
      </c>
      <c r="AP15" s="61">
        <f t="shared" si="23"/>
        <v>0.40499999999999997</v>
      </c>
      <c r="AQ15" s="65">
        <v>0</v>
      </c>
      <c r="AR15" s="63">
        <v>0</v>
      </c>
      <c r="AS15" s="61">
        <f t="shared" si="24"/>
        <v>0</v>
      </c>
      <c r="AT15" s="61">
        <f t="shared" si="25"/>
        <v>0.47249999999999998</v>
      </c>
      <c r="AU15" s="61">
        <f t="shared" si="26"/>
        <v>4.8707599999999998</v>
      </c>
      <c r="AV15" s="66">
        <f t="shared" si="27"/>
        <v>0.27840592592592595</v>
      </c>
      <c r="AW15" s="67">
        <v>6.75</v>
      </c>
      <c r="AX15" s="65">
        <v>14.99</v>
      </c>
      <c r="AY15" s="66">
        <f>IF(ISERROR((AX15-AW15)/AX15),"",(AX15-AW15)/AX15)</f>
        <v>0.54969979986657769</v>
      </c>
      <c r="AZ15" s="65"/>
      <c r="BA15" s="119">
        <f>SUM(BB15:BD15)</f>
        <v>1200</v>
      </c>
      <c r="BB15" s="120"/>
      <c r="BC15" s="120">
        <v>1200</v>
      </c>
      <c r="BD15" s="120"/>
      <c r="BE15" s="64">
        <f>IF(ISERROR(AU15*BA15),"",AU15*BA15)</f>
        <v>5844.9119999999994</v>
      </c>
      <c r="BF15" s="64">
        <f>IF(ISERROR(AW15*BA15),"",AW15*BA15)</f>
        <v>8100</v>
      </c>
      <c r="BG15" s="64">
        <f>IF(ISERROR(AX15*BA15),"",AX15*BA15)</f>
        <v>17988</v>
      </c>
      <c r="BH15" s="85" t="str">
        <f>IF(V15="","",V15*W15*X15/1000000/AC15*BA15)</f>
        <v/>
      </c>
      <c r="BI15" s="47"/>
      <c r="BJ15" s="47"/>
      <c r="BK15" s="56" t="s">
        <v>131</v>
      </c>
      <c r="BL15" s="56" t="s">
        <v>81</v>
      </c>
      <c r="BM15" s="121" t="s">
        <v>132</v>
      </c>
      <c r="BN15" s="125"/>
      <c r="BO15" s="126"/>
      <c r="BP15" s="77"/>
      <c r="BQ15" s="77">
        <v>1200</v>
      </c>
      <c r="BR15" s="77"/>
      <c r="BS15" s="82"/>
    </row>
    <row r="16" spans="1:71" s="79" customFormat="1" ht="30" customHeight="1">
      <c r="A16" s="45"/>
      <c r="B16" s="127" t="s">
        <v>138</v>
      </c>
      <c r="C16" s="47"/>
      <c r="D16" s="47" t="s">
        <v>66</v>
      </c>
      <c r="E16" s="49" t="s">
        <v>67</v>
      </c>
      <c r="F16" s="48" t="s">
        <v>290</v>
      </c>
      <c r="G16" s="50" t="s">
        <v>139</v>
      </c>
      <c r="H16" s="50" t="s">
        <v>140</v>
      </c>
      <c r="I16" s="50" t="s">
        <v>126</v>
      </c>
      <c r="J16" s="74" t="s">
        <v>127</v>
      </c>
      <c r="K16" s="74" t="s">
        <v>127</v>
      </c>
      <c r="L16" s="50" t="s">
        <v>141</v>
      </c>
      <c r="M16" s="128" t="s">
        <v>138</v>
      </c>
      <c r="N16" s="47"/>
      <c r="O16" s="47"/>
      <c r="P16" s="54" t="s">
        <v>142</v>
      </c>
      <c r="Q16" s="47"/>
      <c r="R16" s="47" t="s">
        <v>106</v>
      </c>
      <c r="S16" s="129">
        <f>'[1]Serena 12.16'!O29</f>
        <v>2.8</v>
      </c>
      <c r="T16" s="49" t="s">
        <v>78</v>
      </c>
      <c r="U16" s="56"/>
      <c r="V16" s="114">
        <v>23.4</v>
      </c>
      <c r="W16" s="114">
        <v>26.9</v>
      </c>
      <c r="X16" s="115">
        <v>29.1</v>
      </c>
      <c r="Y16" s="116">
        <v>15</v>
      </c>
      <c r="Z16" s="116">
        <v>8</v>
      </c>
      <c r="AA16" s="116">
        <v>21</v>
      </c>
      <c r="AB16" s="50">
        <v>8</v>
      </c>
      <c r="AC16" s="117">
        <v>2</v>
      </c>
      <c r="AD16" s="57">
        <f t="shared" ref="AD16:AD21" si="28">IF(Y16="","",Y16*Z16*AA16/1000000)</f>
        <v>2.5200000000000001E-3</v>
      </c>
      <c r="AE16" s="58">
        <v>63</v>
      </c>
      <c r="AF16" s="59">
        <f t="shared" ref="AF16:AF21" si="29">IF(AC16="","",AE16/AD16*AC16)</f>
        <v>50000</v>
      </c>
      <c r="AG16" s="60">
        <v>2250</v>
      </c>
      <c r="AH16" s="61">
        <f t="shared" ref="AH16:AH21" si="30">IF(ISERROR(AG16/AF16),"",AG16/AF16)</f>
        <v>4.4999999999999998E-2</v>
      </c>
      <c r="AI16" s="47" t="s">
        <v>79</v>
      </c>
      <c r="AJ16" s="118">
        <v>0.218</v>
      </c>
      <c r="AK16" s="61">
        <f t="shared" ref="AK16:AK21" si="31">IF(ISERROR(S16*AJ16),"",S16*AJ16)</f>
        <v>0.61039999999999994</v>
      </c>
      <c r="AL16" s="61">
        <f t="shared" ref="AL16:AL21" si="32">IF(ISERROR(S16+AH16+AK16),"",S16+AH16+AK16)</f>
        <v>3.4553999999999996</v>
      </c>
      <c r="AM16" s="63">
        <v>0.01</v>
      </c>
      <c r="AN16" s="64">
        <f t="shared" ref="AN16:AN21" si="33">IF(ISERROR(AW16*AM16),"",AW16*AM16)</f>
        <v>5.5E-2</v>
      </c>
      <c r="AO16" s="63">
        <v>0.06</v>
      </c>
      <c r="AP16" s="61">
        <f t="shared" ref="AP16:AP21" si="34">IF(ISERROR(AW16*AO16),"",AW16*AO16)</f>
        <v>0.32999999999999996</v>
      </c>
      <c r="AQ16" s="65">
        <v>0</v>
      </c>
      <c r="AR16" s="63">
        <v>0</v>
      </c>
      <c r="AS16" s="61">
        <f t="shared" ref="AS16:AS21" si="35">IF(ISERROR(AW16*AR16),"",AW16*AR16)</f>
        <v>0</v>
      </c>
      <c r="AT16" s="61">
        <f t="shared" ref="AT16:AT21" si="36">IF(ISERROR(AN16+AP16+AS16),"",AN16+AP16+AS16)</f>
        <v>0.38499999999999995</v>
      </c>
      <c r="AU16" s="61">
        <f t="shared" ref="AU16:AU21" si="37">IF(ISERROR(AL16+AT16),"",AL16+AT16)</f>
        <v>3.8403999999999994</v>
      </c>
      <c r="AV16" s="66">
        <f t="shared" ref="AV16:AV21" si="38">IF(ISERROR((AW16-AU16)/AW16),"",(AW16-AU16)/AW16)</f>
        <v>0.30174545454545465</v>
      </c>
      <c r="AW16" s="67">
        <v>5.5</v>
      </c>
      <c r="AX16" s="65">
        <v>12.99</v>
      </c>
      <c r="AY16" s="66">
        <f t="shared" ref="AY16:AY21" si="39">IF(ISERROR((AX16-AW16)/AX16),"",(AX16-AW16)/AX16)</f>
        <v>0.57659738260200155</v>
      </c>
      <c r="AZ16" s="65"/>
      <c r="BA16" s="119">
        <f>SUM(BB16:BD16)</f>
        <v>1200</v>
      </c>
      <c r="BB16" s="120"/>
      <c r="BC16" s="120">
        <v>1200</v>
      </c>
      <c r="BD16" s="120"/>
      <c r="BE16" s="64">
        <f t="shared" ref="BE16:BE21" si="40">IF(ISERROR(AU16*BA16),"",AU16*BA16)</f>
        <v>4608.4799999999996</v>
      </c>
      <c r="BF16" s="64">
        <f t="shared" ref="BF16:BF21" si="41">IF(ISERROR(AW16*BA16),"",AW16*BA16)</f>
        <v>6600</v>
      </c>
      <c r="BG16" s="64">
        <f t="shared" ref="BG16:BG21" si="42">IF(ISERROR(AX16*BA16),"",AX16*BA16)</f>
        <v>15588</v>
      </c>
      <c r="BH16" s="85">
        <f t="shared" ref="BH16:BH21" si="43">IF(V16="","",V16*W16*X16/1000000/AC16*BA16)</f>
        <v>10.9903716</v>
      </c>
      <c r="BI16" s="47"/>
      <c r="BJ16" s="47"/>
      <c r="BK16" s="56" t="s">
        <v>131</v>
      </c>
      <c r="BL16" s="56" t="s">
        <v>81</v>
      </c>
      <c r="BM16" s="121" t="s">
        <v>132</v>
      </c>
      <c r="BN16" s="130" t="s">
        <v>133</v>
      </c>
      <c r="BO16" s="126"/>
      <c r="BP16" s="77"/>
      <c r="BQ16" s="77">
        <v>1200</v>
      </c>
      <c r="BR16" s="77"/>
      <c r="BS16" s="82"/>
    </row>
    <row r="17" spans="1:71" s="79" customFormat="1" ht="30" customHeight="1">
      <c r="A17" s="45"/>
      <c r="B17" s="127"/>
      <c r="C17" s="47"/>
      <c r="D17" s="47" t="s">
        <v>66</v>
      </c>
      <c r="E17" s="49" t="s">
        <v>67</v>
      </c>
      <c r="F17" s="48" t="s">
        <v>290</v>
      </c>
      <c r="G17" s="50" t="s">
        <v>139</v>
      </c>
      <c r="H17" s="50" t="s">
        <v>143</v>
      </c>
      <c r="I17" s="50" t="s">
        <v>144</v>
      </c>
      <c r="J17" s="74" t="s">
        <v>127</v>
      </c>
      <c r="K17" s="74" t="s">
        <v>127</v>
      </c>
      <c r="L17" s="50" t="s">
        <v>145</v>
      </c>
      <c r="M17" s="128" t="s">
        <v>138</v>
      </c>
      <c r="N17" s="47"/>
      <c r="O17" s="47"/>
      <c r="P17" s="54" t="s">
        <v>146</v>
      </c>
      <c r="Q17" s="47"/>
      <c r="R17" s="47" t="s">
        <v>106</v>
      </c>
      <c r="S17" s="129">
        <f>'[1]Serena 12.16'!O30</f>
        <v>2.54</v>
      </c>
      <c r="T17" s="49" t="s">
        <v>78</v>
      </c>
      <c r="U17" s="56"/>
      <c r="V17" s="114"/>
      <c r="W17" s="114"/>
      <c r="X17" s="115"/>
      <c r="Y17" s="116">
        <v>8</v>
      </c>
      <c r="Z17" s="116">
        <v>8</v>
      </c>
      <c r="AA17" s="116">
        <v>11</v>
      </c>
      <c r="AB17" s="50">
        <v>8</v>
      </c>
      <c r="AC17" s="117">
        <v>1</v>
      </c>
      <c r="AD17" s="57">
        <f t="shared" si="28"/>
        <v>7.0399999999999998E-4</v>
      </c>
      <c r="AE17" s="58">
        <v>63</v>
      </c>
      <c r="AF17" s="59">
        <f t="shared" si="29"/>
        <v>89488.636363636368</v>
      </c>
      <c r="AG17" s="60">
        <v>2250</v>
      </c>
      <c r="AH17" s="61">
        <f t="shared" si="30"/>
        <v>2.514285714285714E-2</v>
      </c>
      <c r="AI17" s="131" t="s">
        <v>147</v>
      </c>
      <c r="AJ17" s="118">
        <v>0.5</v>
      </c>
      <c r="AK17" s="61">
        <f t="shared" si="31"/>
        <v>1.27</v>
      </c>
      <c r="AL17" s="61">
        <f t="shared" si="32"/>
        <v>3.8351428571428574</v>
      </c>
      <c r="AM17" s="63">
        <v>0.01</v>
      </c>
      <c r="AN17" s="64">
        <f t="shared" si="33"/>
        <v>5.6500000000000002E-2</v>
      </c>
      <c r="AO17" s="63">
        <v>0.06</v>
      </c>
      <c r="AP17" s="61">
        <f t="shared" si="34"/>
        <v>0.33900000000000002</v>
      </c>
      <c r="AQ17" s="65">
        <v>0</v>
      </c>
      <c r="AR17" s="63">
        <v>0</v>
      </c>
      <c r="AS17" s="61">
        <f t="shared" si="35"/>
        <v>0</v>
      </c>
      <c r="AT17" s="61">
        <f t="shared" si="36"/>
        <v>0.39550000000000002</v>
      </c>
      <c r="AU17" s="61">
        <f t="shared" si="37"/>
        <v>4.2306428571428576</v>
      </c>
      <c r="AV17" s="66">
        <f t="shared" si="38"/>
        <v>0.2512136536030341</v>
      </c>
      <c r="AW17" s="67">
        <v>5.65</v>
      </c>
      <c r="AX17" s="65">
        <v>12.99</v>
      </c>
      <c r="AY17" s="66">
        <f t="shared" si="39"/>
        <v>0.56505003849114699</v>
      </c>
      <c r="AZ17" s="65"/>
      <c r="BA17" s="119">
        <f t="shared" ref="BA17:BA21" si="44">SUM(BB17:BD17)</f>
        <v>600</v>
      </c>
      <c r="BB17" s="120"/>
      <c r="BC17" s="120">
        <v>600</v>
      </c>
      <c r="BD17" s="120"/>
      <c r="BE17" s="64">
        <f t="shared" si="40"/>
        <v>2538.3857142857146</v>
      </c>
      <c r="BF17" s="64">
        <f t="shared" si="41"/>
        <v>3390</v>
      </c>
      <c r="BG17" s="64">
        <f t="shared" si="42"/>
        <v>7794</v>
      </c>
      <c r="BH17" s="85" t="str">
        <f t="shared" si="43"/>
        <v/>
      </c>
      <c r="BI17" s="47"/>
      <c r="BJ17" s="47"/>
      <c r="BK17" s="56" t="s">
        <v>131</v>
      </c>
      <c r="BL17" s="56" t="s">
        <v>81</v>
      </c>
      <c r="BM17" s="121" t="s">
        <v>132</v>
      </c>
      <c r="BN17" s="125"/>
      <c r="BO17" s="126"/>
      <c r="BP17" s="77"/>
      <c r="BQ17" s="77">
        <v>600</v>
      </c>
      <c r="BR17" s="77"/>
      <c r="BS17" s="82"/>
    </row>
    <row r="18" spans="1:71" s="79" customFormat="1" ht="30" customHeight="1">
      <c r="A18" s="45"/>
      <c r="B18" s="127"/>
      <c r="C18" s="47"/>
      <c r="D18" s="47" t="s">
        <v>66</v>
      </c>
      <c r="E18" s="49" t="s">
        <v>67</v>
      </c>
      <c r="F18" s="48" t="s">
        <v>290</v>
      </c>
      <c r="G18" s="50" t="s">
        <v>139</v>
      </c>
      <c r="H18" s="50" t="s">
        <v>148</v>
      </c>
      <c r="I18" s="50" t="s">
        <v>149</v>
      </c>
      <c r="J18" s="74" t="s">
        <v>127</v>
      </c>
      <c r="K18" s="74" t="s">
        <v>127</v>
      </c>
      <c r="L18" s="50" t="s">
        <v>145</v>
      </c>
      <c r="M18" s="128" t="s">
        <v>138</v>
      </c>
      <c r="N18" s="47"/>
      <c r="O18" s="47"/>
      <c r="P18" s="54" t="s">
        <v>150</v>
      </c>
      <c r="Q18" s="47"/>
      <c r="R18" s="47" t="s">
        <v>106</v>
      </c>
      <c r="S18" s="129">
        <f>'[1]Serena 12.16'!O31</f>
        <v>1.97</v>
      </c>
      <c r="T18" s="49" t="s">
        <v>78</v>
      </c>
      <c r="U18" s="56"/>
      <c r="V18" s="114"/>
      <c r="W18" s="114"/>
      <c r="X18" s="115"/>
      <c r="Y18" s="116">
        <v>8</v>
      </c>
      <c r="Z18" s="116">
        <v>8</v>
      </c>
      <c r="AA18" s="116">
        <v>11</v>
      </c>
      <c r="AB18" s="50">
        <v>8</v>
      </c>
      <c r="AC18" s="117">
        <v>1</v>
      </c>
      <c r="AD18" s="57">
        <f t="shared" si="28"/>
        <v>7.0399999999999998E-4</v>
      </c>
      <c r="AE18" s="58">
        <v>63</v>
      </c>
      <c r="AF18" s="59">
        <f t="shared" si="29"/>
        <v>89488.636363636368</v>
      </c>
      <c r="AG18" s="60">
        <v>2250</v>
      </c>
      <c r="AH18" s="61">
        <f t="shared" si="30"/>
        <v>2.514285714285714E-2</v>
      </c>
      <c r="AI18" s="131" t="s">
        <v>147</v>
      </c>
      <c r="AJ18" s="118">
        <v>0.5</v>
      </c>
      <c r="AK18" s="61">
        <f t="shared" si="31"/>
        <v>0.98499999999999999</v>
      </c>
      <c r="AL18" s="61">
        <f t="shared" si="32"/>
        <v>2.980142857142857</v>
      </c>
      <c r="AM18" s="63">
        <v>0.01</v>
      </c>
      <c r="AN18" s="64">
        <f t="shared" si="33"/>
        <v>4.4999999999999998E-2</v>
      </c>
      <c r="AO18" s="63">
        <v>0.06</v>
      </c>
      <c r="AP18" s="61">
        <f t="shared" si="34"/>
        <v>0.27</v>
      </c>
      <c r="AQ18" s="65">
        <v>0</v>
      </c>
      <c r="AR18" s="63">
        <v>0</v>
      </c>
      <c r="AS18" s="61">
        <f t="shared" si="35"/>
        <v>0</v>
      </c>
      <c r="AT18" s="61">
        <f t="shared" si="36"/>
        <v>0.315</v>
      </c>
      <c r="AU18" s="61">
        <f t="shared" si="37"/>
        <v>3.2951428571428569</v>
      </c>
      <c r="AV18" s="66">
        <f t="shared" si="38"/>
        <v>0.26774603174603179</v>
      </c>
      <c r="AW18" s="67">
        <v>4.5</v>
      </c>
      <c r="AX18" s="65">
        <v>9.99</v>
      </c>
      <c r="AY18" s="66">
        <f t="shared" si="39"/>
        <v>0.5495495495495496</v>
      </c>
      <c r="AZ18" s="65"/>
      <c r="BA18" s="119">
        <f t="shared" si="44"/>
        <v>600</v>
      </c>
      <c r="BB18" s="120"/>
      <c r="BC18" s="120">
        <v>600</v>
      </c>
      <c r="BD18" s="120"/>
      <c r="BE18" s="64">
        <f t="shared" si="40"/>
        <v>1977.0857142857142</v>
      </c>
      <c r="BF18" s="64">
        <f t="shared" si="41"/>
        <v>2700</v>
      </c>
      <c r="BG18" s="64">
        <f t="shared" si="42"/>
        <v>5994</v>
      </c>
      <c r="BH18" s="85" t="str">
        <f t="shared" si="43"/>
        <v/>
      </c>
      <c r="BI18" s="47"/>
      <c r="BJ18" s="47"/>
      <c r="BK18" s="56" t="s">
        <v>131</v>
      </c>
      <c r="BL18" s="56" t="s">
        <v>81</v>
      </c>
      <c r="BM18" s="121" t="s">
        <v>132</v>
      </c>
      <c r="BN18" s="132" t="s">
        <v>151</v>
      </c>
      <c r="BO18" s="126"/>
      <c r="BP18" s="77"/>
      <c r="BQ18" s="77">
        <v>600</v>
      </c>
      <c r="BR18" s="77"/>
      <c r="BS18" s="82"/>
    </row>
    <row r="19" spans="1:71" s="79" customFormat="1" ht="30" customHeight="1">
      <c r="A19" s="45"/>
      <c r="B19" s="127"/>
      <c r="C19" s="47"/>
      <c r="D19" s="47" t="s">
        <v>66</v>
      </c>
      <c r="E19" s="49" t="s">
        <v>67</v>
      </c>
      <c r="F19" s="48" t="s">
        <v>290</v>
      </c>
      <c r="G19" s="50" t="s">
        <v>139</v>
      </c>
      <c r="H19" s="50" t="s">
        <v>152</v>
      </c>
      <c r="I19" s="50" t="s">
        <v>153</v>
      </c>
      <c r="J19" s="74" t="s">
        <v>127</v>
      </c>
      <c r="K19" s="74" t="s">
        <v>127</v>
      </c>
      <c r="L19" s="50" t="s">
        <v>154</v>
      </c>
      <c r="M19" s="128" t="s">
        <v>138</v>
      </c>
      <c r="N19" s="47"/>
      <c r="O19" s="47"/>
      <c r="P19" s="54" t="s">
        <v>155</v>
      </c>
      <c r="Q19" s="47"/>
      <c r="R19" s="47" t="s">
        <v>106</v>
      </c>
      <c r="S19" s="129">
        <f>'[1]Serena 12.16'!O32</f>
        <v>1.68</v>
      </c>
      <c r="T19" s="49" t="s">
        <v>78</v>
      </c>
      <c r="U19" s="56"/>
      <c r="V19" s="114"/>
      <c r="W19" s="114"/>
      <c r="X19" s="115"/>
      <c r="Y19" s="116">
        <v>12</v>
      </c>
      <c r="Z19" s="116">
        <v>12</v>
      </c>
      <c r="AA19" s="116">
        <v>3</v>
      </c>
      <c r="AB19" s="50">
        <v>8</v>
      </c>
      <c r="AC19" s="117">
        <v>1</v>
      </c>
      <c r="AD19" s="133">
        <f t="shared" si="28"/>
        <v>4.3199999999999998E-4</v>
      </c>
      <c r="AE19" s="58">
        <v>63</v>
      </c>
      <c r="AF19" s="59">
        <f t="shared" si="29"/>
        <v>145833.33333333334</v>
      </c>
      <c r="AG19" s="60">
        <v>2250</v>
      </c>
      <c r="AH19" s="61">
        <f t="shared" si="30"/>
        <v>1.5428571428571427E-2</v>
      </c>
      <c r="AI19" s="131" t="s">
        <v>147</v>
      </c>
      <c r="AJ19" s="118">
        <v>0.5</v>
      </c>
      <c r="AK19" s="61">
        <f t="shared" si="31"/>
        <v>0.84</v>
      </c>
      <c r="AL19" s="61">
        <f t="shared" si="32"/>
        <v>2.5354285714285711</v>
      </c>
      <c r="AM19" s="63">
        <v>0.01</v>
      </c>
      <c r="AN19" s="64">
        <f t="shared" si="33"/>
        <v>3.7499999999999999E-2</v>
      </c>
      <c r="AO19" s="63">
        <v>0.06</v>
      </c>
      <c r="AP19" s="61">
        <f t="shared" si="34"/>
        <v>0.22499999999999998</v>
      </c>
      <c r="AQ19" s="65">
        <v>0</v>
      </c>
      <c r="AR19" s="63">
        <v>0</v>
      </c>
      <c r="AS19" s="61">
        <f t="shared" si="35"/>
        <v>0</v>
      </c>
      <c r="AT19" s="61">
        <f t="shared" si="36"/>
        <v>0.26249999999999996</v>
      </c>
      <c r="AU19" s="61">
        <f t="shared" si="37"/>
        <v>2.7979285714285709</v>
      </c>
      <c r="AV19" s="66">
        <f t="shared" si="38"/>
        <v>0.25388571428571444</v>
      </c>
      <c r="AW19" s="67">
        <v>3.75</v>
      </c>
      <c r="AX19" s="65">
        <v>7.99</v>
      </c>
      <c r="AY19" s="66">
        <f t="shared" si="39"/>
        <v>0.53066332916145187</v>
      </c>
      <c r="AZ19" s="65"/>
      <c r="BA19" s="119">
        <f t="shared" si="44"/>
        <v>600</v>
      </c>
      <c r="BB19" s="120"/>
      <c r="BC19" s="120">
        <v>600</v>
      </c>
      <c r="BD19" s="120"/>
      <c r="BE19" s="64">
        <f t="shared" si="40"/>
        <v>1678.7571428571425</v>
      </c>
      <c r="BF19" s="64">
        <f t="shared" si="41"/>
        <v>2250</v>
      </c>
      <c r="BG19" s="64">
        <f t="shared" si="42"/>
        <v>4794</v>
      </c>
      <c r="BH19" s="85" t="str">
        <f t="shared" si="43"/>
        <v/>
      </c>
      <c r="BI19" s="47"/>
      <c r="BJ19" s="47"/>
      <c r="BK19" s="56" t="s">
        <v>131</v>
      </c>
      <c r="BL19" s="56" t="s">
        <v>81</v>
      </c>
      <c r="BM19" s="121" t="s">
        <v>132</v>
      </c>
      <c r="BN19" s="125"/>
      <c r="BO19" s="126"/>
      <c r="BP19" s="77"/>
      <c r="BQ19" s="77">
        <v>600</v>
      </c>
      <c r="BR19" s="77"/>
      <c r="BS19" s="82"/>
    </row>
    <row r="20" spans="1:71" s="79" customFormat="1" ht="30" customHeight="1">
      <c r="A20" s="45"/>
      <c r="B20" s="127"/>
      <c r="C20" s="47"/>
      <c r="D20" s="47" t="s">
        <v>66</v>
      </c>
      <c r="E20" s="49" t="s">
        <v>67</v>
      </c>
      <c r="F20" s="48" t="s">
        <v>290</v>
      </c>
      <c r="G20" s="50" t="s">
        <v>139</v>
      </c>
      <c r="H20" s="50" t="s">
        <v>156</v>
      </c>
      <c r="I20" s="50" t="s">
        <v>157</v>
      </c>
      <c r="J20" s="74" t="s">
        <v>127</v>
      </c>
      <c r="K20" s="74" t="s">
        <v>127</v>
      </c>
      <c r="L20" s="50" t="s">
        <v>158</v>
      </c>
      <c r="M20" s="128" t="s">
        <v>138</v>
      </c>
      <c r="N20" s="47"/>
      <c r="O20" s="47"/>
      <c r="P20" s="54" t="s">
        <v>159</v>
      </c>
      <c r="Q20" s="47"/>
      <c r="R20" s="47" t="s">
        <v>106</v>
      </c>
      <c r="S20" s="129">
        <f>'[1]Serena 12.16'!O33</f>
        <v>2.84</v>
      </c>
      <c r="T20" s="49" t="s">
        <v>78</v>
      </c>
      <c r="U20" s="47"/>
      <c r="V20" s="114"/>
      <c r="W20" s="114"/>
      <c r="X20" s="115"/>
      <c r="Y20" s="116">
        <v>10</v>
      </c>
      <c r="Z20" s="116">
        <v>10</v>
      </c>
      <c r="AA20" s="116">
        <v>11</v>
      </c>
      <c r="AB20" s="50">
        <v>8</v>
      </c>
      <c r="AC20" s="117">
        <v>1</v>
      </c>
      <c r="AD20" s="57">
        <f t="shared" si="28"/>
        <v>1.1000000000000001E-3</v>
      </c>
      <c r="AE20" s="58">
        <v>63</v>
      </c>
      <c r="AF20" s="59">
        <f t="shared" si="29"/>
        <v>57272.727272727272</v>
      </c>
      <c r="AG20" s="60">
        <v>2250</v>
      </c>
      <c r="AH20" s="61">
        <f t="shared" si="30"/>
        <v>3.9285714285714285E-2</v>
      </c>
      <c r="AI20" s="131" t="s">
        <v>147</v>
      </c>
      <c r="AJ20" s="118">
        <v>0.5</v>
      </c>
      <c r="AK20" s="61">
        <f t="shared" si="31"/>
        <v>1.42</v>
      </c>
      <c r="AL20" s="61">
        <f t="shared" si="32"/>
        <v>4.2992857142857144</v>
      </c>
      <c r="AM20" s="63">
        <v>0.01</v>
      </c>
      <c r="AN20" s="64">
        <f t="shared" si="33"/>
        <v>6.25E-2</v>
      </c>
      <c r="AO20" s="63">
        <v>0.06</v>
      </c>
      <c r="AP20" s="61">
        <f t="shared" si="34"/>
        <v>0.375</v>
      </c>
      <c r="AQ20" s="65">
        <v>0</v>
      </c>
      <c r="AR20" s="63">
        <v>0</v>
      </c>
      <c r="AS20" s="61">
        <f t="shared" si="35"/>
        <v>0</v>
      </c>
      <c r="AT20" s="61">
        <f t="shared" si="36"/>
        <v>0.4375</v>
      </c>
      <c r="AU20" s="61">
        <f t="shared" si="37"/>
        <v>4.7367857142857144</v>
      </c>
      <c r="AV20" s="62">
        <f t="shared" si="38"/>
        <v>0.2421142857142857</v>
      </c>
      <c r="AW20" s="67">
        <v>6.25</v>
      </c>
      <c r="AX20" s="65">
        <v>14.99</v>
      </c>
      <c r="AY20" s="62">
        <f t="shared" si="39"/>
        <v>0.58305537024683118</v>
      </c>
      <c r="AZ20" s="65"/>
      <c r="BA20" s="119">
        <f t="shared" si="44"/>
        <v>600</v>
      </c>
      <c r="BB20" s="120"/>
      <c r="BC20" s="120">
        <v>600</v>
      </c>
      <c r="BD20" s="120"/>
      <c r="BE20" s="64">
        <f t="shared" si="40"/>
        <v>2842.0714285714284</v>
      </c>
      <c r="BF20" s="64">
        <f t="shared" si="41"/>
        <v>3750</v>
      </c>
      <c r="BG20" s="64">
        <f t="shared" si="42"/>
        <v>8994</v>
      </c>
      <c r="BH20" s="85" t="str">
        <f t="shared" si="43"/>
        <v/>
      </c>
      <c r="BI20" s="47"/>
      <c r="BJ20" s="47"/>
      <c r="BK20" s="56" t="s">
        <v>131</v>
      </c>
      <c r="BL20" s="56" t="s">
        <v>81</v>
      </c>
      <c r="BM20" s="121" t="s">
        <v>132</v>
      </c>
      <c r="BN20" s="134" t="s">
        <v>160</v>
      </c>
      <c r="BO20" s="126"/>
      <c r="BP20" s="77"/>
      <c r="BQ20" s="77">
        <v>600</v>
      </c>
      <c r="BR20" s="77"/>
      <c r="BS20" s="82"/>
    </row>
    <row r="21" spans="1:71" s="79" customFormat="1" ht="30" customHeight="1">
      <c r="A21" s="45"/>
      <c r="B21" s="127"/>
      <c r="C21" s="47"/>
      <c r="D21" s="47" t="s">
        <v>66</v>
      </c>
      <c r="E21" s="49" t="s">
        <v>67</v>
      </c>
      <c r="F21" s="48" t="s">
        <v>290</v>
      </c>
      <c r="G21" s="50" t="s">
        <v>139</v>
      </c>
      <c r="H21" s="50" t="s">
        <v>161</v>
      </c>
      <c r="I21" s="50" t="s">
        <v>162</v>
      </c>
      <c r="J21" s="74" t="s">
        <v>127</v>
      </c>
      <c r="K21" s="74" t="s">
        <v>127</v>
      </c>
      <c r="L21" s="50" t="s">
        <v>163</v>
      </c>
      <c r="M21" s="128" t="s">
        <v>138</v>
      </c>
      <c r="N21" s="47"/>
      <c r="O21" s="47"/>
      <c r="P21" s="54" t="s">
        <v>164</v>
      </c>
      <c r="Q21" s="47"/>
      <c r="R21" s="47" t="s">
        <v>106</v>
      </c>
      <c r="S21" s="129">
        <f>'[1]Serena 12.16'!O34</f>
        <v>3.28</v>
      </c>
      <c r="T21" s="49" t="s">
        <v>78</v>
      </c>
      <c r="U21" s="47"/>
      <c r="V21" s="114"/>
      <c r="W21" s="114"/>
      <c r="X21" s="115"/>
      <c r="Y21" s="116">
        <v>27</v>
      </c>
      <c r="Z21" s="116">
        <v>15</v>
      </c>
      <c r="AA21" s="116">
        <v>2</v>
      </c>
      <c r="AB21" s="50">
        <v>8</v>
      </c>
      <c r="AC21" s="117">
        <v>1</v>
      </c>
      <c r="AD21" s="57">
        <f t="shared" si="28"/>
        <v>8.0999999999999996E-4</v>
      </c>
      <c r="AE21" s="58">
        <v>63</v>
      </c>
      <c r="AF21" s="59">
        <f t="shared" si="29"/>
        <v>77777.777777777781</v>
      </c>
      <c r="AG21" s="60">
        <v>2250</v>
      </c>
      <c r="AH21" s="61">
        <f t="shared" si="30"/>
        <v>2.8928571428571428E-2</v>
      </c>
      <c r="AI21" s="135" t="s">
        <v>165</v>
      </c>
      <c r="AJ21" s="118">
        <v>0.313</v>
      </c>
      <c r="AK21" s="61">
        <f t="shared" si="31"/>
        <v>1.02664</v>
      </c>
      <c r="AL21" s="61">
        <f t="shared" si="32"/>
        <v>4.3355685714285714</v>
      </c>
      <c r="AM21" s="63">
        <v>0.01</v>
      </c>
      <c r="AN21" s="64">
        <f t="shared" si="33"/>
        <v>6.5000000000000002E-2</v>
      </c>
      <c r="AO21" s="63">
        <v>0.06</v>
      </c>
      <c r="AP21" s="61">
        <f t="shared" si="34"/>
        <v>0.39</v>
      </c>
      <c r="AQ21" s="65">
        <v>0</v>
      </c>
      <c r="AR21" s="63">
        <v>0</v>
      </c>
      <c r="AS21" s="61">
        <f t="shared" si="35"/>
        <v>0</v>
      </c>
      <c r="AT21" s="61">
        <f t="shared" si="36"/>
        <v>0.45500000000000002</v>
      </c>
      <c r="AU21" s="61">
        <f t="shared" si="37"/>
        <v>4.7905685714285715</v>
      </c>
      <c r="AV21" s="136">
        <f t="shared" si="38"/>
        <v>0.26298945054945055</v>
      </c>
      <c r="AW21" s="67">
        <v>6.5</v>
      </c>
      <c r="AX21" s="65">
        <v>14.99</v>
      </c>
      <c r="AY21" s="136">
        <f t="shared" si="39"/>
        <v>0.56637758505670444</v>
      </c>
      <c r="AZ21" s="65"/>
      <c r="BA21" s="119">
        <f t="shared" si="44"/>
        <v>600</v>
      </c>
      <c r="BB21" s="120"/>
      <c r="BC21" s="120">
        <v>600</v>
      </c>
      <c r="BD21" s="120"/>
      <c r="BE21" s="64">
        <f t="shared" si="40"/>
        <v>2874.341142857143</v>
      </c>
      <c r="BF21" s="64">
        <f t="shared" si="41"/>
        <v>3900</v>
      </c>
      <c r="BG21" s="64">
        <f t="shared" si="42"/>
        <v>8994</v>
      </c>
      <c r="BH21" s="85" t="str">
        <f t="shared" si="43"/>
        <v/>
      </c>
      <c r="BI21" s="47"/>
      <c r="BJ21" s="47"/>
      <c r="BK21" s="56" t="s">
        <v>131</v>
      </c>
      <c r="BL21" s="56" t="s">
        <v>81</v>
      </c>
      <c r="BM21" s="121" t="s">
        <v>132</v>
      </c>
      <c r="BN21" s="125"/>
      <c r="BO21" s="126"/>
      <c r="BP21" s="77"/>
      <c r="BQ21" s="77">
        <v>600</v>
      </c>
      <c r="BR21" s="77"/>
      <c r="BS21" s="82"/>
    </row>
    <row r="22" spans="1:71" s="79" customFormat="1" ht="129" customHeight="1">
      <c r="A22" s="45"/>
      <c r="B22" s="47"/>
      <c r="C22" s="47"/>
      <c r="D22" s="110" t="s">
        <v>66</v>
      </c>
      <c r="E22" s="49" t="s">
        <v>67</v>
      </c>
      <c r="F22" s="49" t="s">
        <v>166</v>
      </c>
      <c r="G22" s="47" t="s">
        <v>167</v>
      </c>
      <c r="H22" s="137" t="s">
        <v>168</v>
      </c>
      <c r="I22" s="137" t="s">
        <v>169</v>
      </c>
      <c r="J22" s="138" t="s">
        <v>170</v>
      </c>
      <c r="K22" s="138" t="s">
        <v>170</v>
      </c>
      <c r="L22" s="139" t="s">
        <v>171</v>
      </c>
      <c r="M22" s="47"/>
      <c r="N22" s="47"/>
      <c r="O22" s="47"/>
      <c r="P22" s="54" t="s">
        <v>292</v>
      </c>
      <c r="Q22" s="47"/>
      <c r="R22" s="47"/>
      <c r="S22" s="129">
        <v>4.49</v>
      </c>
      <c r="T22" s="49" t="s">
        <v>78</v>
      </c>
      <c r="U22" s="56"/>
      <c r="V22" s="140">
        <v>45</v>
      </c>
      <c r="W22" s="140">
        <v>40.5</v>
      </c>
      <c r="X22" s="140">
        <v>50.5</v>
      </c>
      <c r="Y22" s="140">
        <v>45</v>
      </c>
      <c r="Z22" s="140">
        <v>40.5</v>
      </c>
      <c r="AA22" s="140">
        <v>50.5</v>
      </c>
      <c r="AB22" s="50">
        <v>8</v>
      </c>
      <c r="AC22" s="141">
        <v>4</v>
      </c>
      <c r="AD22" s="57">
        <f t="shared" ref="AD22:AD37" si="45">IF(AC22="","",AC22*Z22*AA22/1000000)</f>
        <v>8.1810000000000008E-3</v>
      </c>
      <c r="AE22" s="58">
        <v>63</v>
      </c>
      <c r="AF22" s="59">
        <f t="shared" ref="AF22:AF57" si="46">IF(AC22="","",AE22/AD22*AC22)</f>
        <v>30803.0803080308</v>
      </c>
      <c r="AG22" s="60">
        <v>2250</v>
      </c>
      <c r="AH22" s="71">
        <f t="shared" ref="AH22:AH57" si="47">IF(ISERROR(AG22/AF22),"",AG22/AF22)</f>
        <v>7.3044642857142864E-2</v>
      </c>
      <c r="AI22" s="142" t="s">
        <v>172</v>
      </c>
      <c r="AJ22" s="143">
        <v>0.45</v>
      </c>
      <c r="AK22" s="64">
        <f t="shared" ref="AK22:AK57" si="48">IF(ISERROR(S22*AJ22),"",S22*AJ22)</f>
        <v>2.0205000000000002</v>
      </c>
      <c r="AL22" s="64">
        <f t="shared" ref="AL22:AL57" si="49">IF(ISERROR(S22+AH22+AK22),"",S22+AH22+AK22)</f>
        <v>6.5835446428571434</v>
      </c>
      <c r="AM22" s="63">
        <v>0.01</v>
      </c>
      <c r="AN22" s="64">
        <f t="shared" ref="AN22:AN57" si="50">IF(ISERROR(AW22*AM22),"",AW22*AM22)</f>
        <v>0.11</v>
      </c>
      <c r="AO22" s="63">
        <v>0.06</v>
      </c>
      <c r="AP22" s="64">
        <f t="shared" ref="AP22:AP57" si="51">IF(ISERROR(AW22*AO22),"",AW22*AO22)</f>
        <v>0.65999999999999992</v>
      </c>
      <c r="AQ22" s="65">
        <v>0</v>
      </c>
      <c r="AR22" s="63">
        <v>0</v>
      </c>
      <c r="AS22" s="102">
        <f t="shared" ref="AS22:AS57" si="52">IF(ISERROR(AW22*AR22),"",AW22*AR22)</f>
        <v>0</v>
      </c>
      <c r="AT22" s="64">
        <f t="shared" ref="AT22:AT57" si="53">IF(ISERROR(AN22+AP22+AS22),"",AN22+AP22+AS22)</f>
        <v>0.76999999999999991</v>
      </c>
      <c r="AU22" s="64">
        <f t="shared" ref="AU22:AU57" si="54">IF(ISERROR(AL22+AT22),"",AL22+AT22)</f>
        <v>7.3535446428571429</v>
      </c>
      <c r="AV22" s="103">
        <f t="shared" ref="AV22:AV37" si="55">IF(ISERROR((AW22-AU22)/AW22),"",(AW22-AU22)/AW22)</f>
        <v>0.33149594155844153</v>
      </c>
      <c r="AW22" s="144">
        <v>11</v>
      </c>
      <c r="AX22" s="84">
        <v>21.99</v>
      </c>
      <c r="AY22" s="104">
        <f t="shared" ref="AY22:AY57" si="56">IF(ISERROR((AX22-AW22)/AX22),"",(AX22-AW22)/AX22)</f>
        <v>0.49977262391996358</v>
      </c>
      <c r="AZ22" s="84"/>
      <c r="BA22" s="145">
        <f>SUM(BB22:BD22)</f>
        <v>1000</v>
      </c>
      <c r="BB22" s="146">
        <v>1000</v>
      </c>
      <c r="BC22" s="146"/>
      <c r="BD22" s="146"/>
      <c r="BE22" s="64">
        <f t="shared" ref="BE22:BE37" si="57">IF(ISERROR(AU22*BA22),"",AU22*BA22)</f>
        <v>7353.5446428571431</v>
      </c>
      <c r="BF22" s="64">
        <f t="shared" ref="BF22:BF37" si="58">IF(ISERROR(AW22*BA22),"",AW22*BA22)</f>
        <v>11000</v>
      </c>
      <c r="BG22" s="64">
        <f t="shared" ref="BG22:BG36" si="59">IF(ISERROR(AX22*BA22),"",AX22*BA22)</f>
        <v>21990</v>
      </c>
      <c r="BH22" s="85">
        <f t="shared" ref="BH22:BH37" si="60">IF(V22="","",V22*W22*X22/1000000/AC22*BA22)</f>
        <v>23.009062499999999</v>
      </c>
      <c r="BI22" s="90"/>
      <c r="BJ22" s="90"/>
      <c r="BK22" s="105" t="s">
        <v>131</v>
      </c>
      <c r="BL22" s="105" t="s">
        <v>81</v>
      </c>
      <c r="BM22" s="75" t="s">
        <v>173</v>
      </c>
      <c r="BN22" s="134" t="s">
        <v>174</v>
      </c>
      <c r="BO22" s="123" t="s">
        <v>175</v>
      </c>
      <c r="BP22" s="77">
        <v>3000</v>
      </c>
      <c r="BQ22" s="77"/>
      <c r="BR22" s="77"/>
      <c r="BS22" s="82"/>
    </row>
    <row r="23" spans="1:71" s="79" customFormat="1" ht="129" customHeight="1">
      <c r="A23" s="45"/>
      <c r="B23" s="47"/>
      <c r="C23" s="47"/>
      <c r="D23" s="110" t="s">
        <v>66</v>
      </c>
      <c r="E23" s="49" t="s">
        <v>67</v>
      </c>
      <c r="F23" s="49" t="s">
        <v>166</v>
      </c>
      <c r="G23" s="47" t="s">
        <v>176</v>
      </c>
      <c r="H23" s="137" t="s">
        <v>168</v>
      </c>
      <c r="I23" s="137" t="s">
        <v>169</v>
      </c>
      <c r="J23" s="138" t="s">
        <v>177</v>
      </c>
      <c r="K23" s="138" t="s">
        <v>177</v>
      </c>
      <c r="L23" s="139" t="s">
        <v>171</v>
      </c>
      <c r="M23" s="47"/>
      <c r="N23" s="47"/>
      <c r="O23" s="47"/>
      <c r="P23" s="54" t="s">
        <v>293</v>
      </c>
      <c r="Q23" s="47"/>
      <c r="R23" s="47"/>
      <c r="S23" s="129">
        <v>4.49</v>
      </c>
      <c r="T23" s="49" t="s">
        <v>78</v>
      </c>
      <c r="U23" s="56"/>
      <c r="V23" s="140">
        <v>45</v>
      </c>
      <c r="W23" s="140">
        <v>40.5</v>
      </c>
      <c r="X23" s="140">
        <v>50.5</v>
      </c>
      <c r="Y23" s="140">
        <v>45</v>
      </c>
      <c r="Z23" s="140">
        <v>40.5</v>
      </c>
      <c r="AA23" s="140">
        <v>50.5</v>
      </c>
      <c r="AB23" s="50">
        <v>8</v>
      </c>
      <c r="AC23" s="141">
        <v>4</v>
      </c>
      <c r="AD23" s="57">
        <f t="shared" si="45"/>
        <v>8.1810000000000008E-3</v>
      </c>
      <c r="AE23" s="58">
        <v>63</v>
      </c>
      <c r="AF23" s="59">
        <f t="shared" si="46"/>
        <v>30803.0803080308</v>
      </c>
      <c r="AG23" s="60">
        <v>2250</v>
      </c>
      <c r="AH23" s="71">
        <f t="shared" si="47"/>
        <v>7.3044642857142864E-2</v>
      </c>
      <c r="AI23" s="142" t="s">
        <v>172</v>
      </c>
      <c r="AJ23" s="143">
        <v>0.45</v>
      </c>
      <c r="AK23" s="64">
        <f t="shared" si="48"/>
        <v>2.0205000000000002</v>
      </c>
      <c r="AL23" s="64">
        <f t="shared" si="49"/>
        <v>6.5835446428571434</v>
      </c>
      <c r="AM23" s="63">
        <v>0.01</v>
      </c>
      <c r="AN23" s="64">
        <f t="shared" si="50"/>
        <v>0.11</v>
      </c>
      <c r="AO23" s="63">
        <v>0.06</v>
      </c>
      <c r="AP23" s="64">
        <f t="shared" si="51"/>
        <v>0.65999999999999992</v>
      </c>
      <c r="AQ23" s="65">
        <v>0</v>
      </c>
      <c r="AR23" s="63">
        <v>0</v>
      </c>
      <c r="AS23" s="102">
        <f t="shared" si="52"/>
        <v>0</v>
      </c>
      <c r="AT23" s="64">
        <f t="shared" si="53"/>
        <v>0.76999999999999991</v>
      </c>
      <c r="AU23" s="64">
        <f t="shared" si="54"/>
        <v>7.3535446428571429</v>
      </c>
      <c r="AV23" s="103">
        <f t="shared" si="55"/>
        <v>0.33149594155844153</v>
      </c>
      <c r="AW23" s="144">
        <v>11</v>
      </c>
      <c r="AX23" s="84">
        <v>21.99</v>
      </c>
      <c r="AY23" s="104">
        <f t="shared" si="56"/>
        <v>0.49977262391996358</v>
      </c>
      <c r="AZ23" s="84"/>
      <c r="BA23" s="145">
        <f t="shared" ref="BA23:BA24" si="61">SUM(BB23:BD23)</f>
        <v>1000</v>
      </c>
      <c r="BB23" s="146">
        <v>1000</v>
      </c>
      <c r="BC23" s="146"/>
      <c r="BD23" s="146"/>
      <c r="BE23" s="64">
        <f t="shared" si="57"/>
        <v>7353.5446428571431</v>
      </c>
      <c r="BF23" s="64">
        <f t="shared" si="58"/>
        <v>11000</v>
      </c>
      <c r="BG23" s="64">
        <f t="shared" si="59"/>
        <v>21990</v>
      </c>
      <c r="BH23" s="85">
        <f t="shared" si="60"/>
        <v>23.009062499999999</v>
      </c>
      <c r="BI23" s="90"/>
      <c r="BJ23" s="90"/>
      <c r="BK23" s="105" t="s">
        <v>131</v>
      </c>
      <c r="BL23" s="105" t="s">
        <v>81</v>
      </c>
      <c r="BM23" s="75" t="s">
        <v>173</v>
      </c>
      <c r="BN23" s="134"/>
      <c r="BO23" s="123"/>
      <c r="BP23" s="77"/>
      <c r="BQ23" s="77"/>
      <c r="BR23" s="77"/>
      <c r="BS23" s="82"/>
    </row>
    <row r="24" spans="1:71" s="79" customFormat="1" ht="129" customHeight="1">
      <c r="A24" s="45"/>
      <c r="B24" s="47"/>
      <c r="C24" s="47"/>
      <c r="D24" s="110" t="s">
        <v>66</v>
      </c>
      <c r="E24" s="49" t="s">
        <v>67</v>
      </c>
      <c r="F24" s="49" t="s">
        <v>166</v>
      </c>
      <c r="G24" s="47" t="s">
        <v>178</v>
      </c>
      <c r="H24" s="137" t="s">
        <v>168</v>
      </c>
      <c r="I24" s="137" t="s">
        <v>169</v>
      </c>
      <c r="J24" s="138" t="s">
        <v>170</v>
      </c>
      <c r="K24" s="138" t="s">
        <v>170</v>
      </c>
      <c r="L24" s="139" t="s">
        <v>171</v>
      </c>
      <c r="M24" s="47"/>
      <c r="N24" s="47"/>
      <c r="O24" s="47"/>
      <c r="P24" s="54" t="s">
        <v>294</v>
      </c>
      <c r="Q24" s="47"/>
      <c r="R24" s="47"/>
      <c r="S24" s="129">
        <v>4.49</v>
      </c>
      <c r="T24" s="49" t="s">
        <v>78</v>
      </c>
      <c r="U24" s="56"/>
      <c r="V24" s="140">
        <v>45</v>
      </c>
      <c r="W24" s="140">
        <v>40.5</v>
      </c>
      <c r="X24" s="140">
        <v>50.5</v>
      </c>
      <c r="Y24" s="140">
        <v>45</v>
      </c>
      <c r="Z24" s="140">
        <v>40.5</v>
      </c>
      <c r="AA24" s="140">
        <v>50.5</v>
      </c>
      <c r="AB24" s="50">
        <v>8</v>
      </c>
      <c r="AC24" s="141">
        <v>4</v>
      </c>
      <c r="AD24" s="57">
        <f t="shared" si="45"/>
        <v>8.1810000000000008E-3</v>
      </c>
      <c r="AE24" s="58">
        <v>63</v>
      </c>
      <c r="AF24" s="59">
        <f t="shared" si="46"/>
        <v>30803.0803080308</v>
      </c>
      <c r="AG24" s="60">
        <v>2250</v>
      </c>
      <c r="AH24" s="71">
        <f t="shared" si="47"/>
        <v>7.3044642857142864E-2</v>
      </c>
      <c r="AI24" s="142" t="s">
        <v>172</v>
      </c>
      <c r="AJ24" s="143">
        <v>0.45</v>
      </c>
      <c r="AK24" s="64">
        <f t="shared" si="48"/>
        <v>2.0205000000000002</v>
      </c>
      <c r="AL24" s="64">
        <f t="shared" si="49"/>
        <v>6.5835446428571434</v>
      </c>
      <c r="AM24" s="63">
        <v>0.01</v>
      </c>
      <c r="AN24" s="64">
        <f t="shared" si="50"/>
        <v>0.11</v>
      </c>
      <c r="AO24" s="63">
        <v>0.06</v>
      </c>
      <c r="AP24" s="64">
        <f t="shared" si="51"/>
        <v>0.65999999999999992</v>
      </c>
      <c r="AQ24" s="65">
        <v>0</v>
      </c>
      <c r="AR24" s="63">
        <v>0</v>
      </c>
      <c r="AS24" s="102">
        <f t="shared" si="52"/>
        <v>0</v>
      </c>
      <c r="AT24" s="64">
        <f t="shared" si="53"/>
        <v>0.76999999999999991</v>
      </c>
      <c r="AU24" s="64">
        <f t="shared" si="54"/>
        <v>7.3535446428571429</v>
      </c>
      <c r="AV24" s="103">
        <f t="shared" si="55"/>
        <v>0.33149594155844153</v>
      </c>
      <c r="AW24" s="144">
        <v>11</v>
      </c>
      <c r="AX24" s="84">
        <v>21.99</v>
      </c>
      <c r="AY24" s="104">
        <f t="shared" si="56"/>
        <v>0.49977262391996358</v>
      </c>
      <c r="AZ24" s="84"/>
      <c r="BA24" s="145">
        <f t="shared" si="61"/>
        <v>1000</v>
      </c>
      <c r="BB24" s="146">
        <v>1000</v>
      </c>
      <c r="BC24" s="146"/>
      <c r="BD24" s="146"/>
      <c r="BE24" s="64">
        <f t="shared" si="57"/>
        <v>7353.5446428571431</v>
      </c>
      <c r="BF24" s="64">
        <f t="shared" si="58"/>
        <v>11000</v>
      </c>
      <c r="BG24" s="64">
        <f t="shared" si="59"/>
        <v>21990</v>
      </c>
      <c r="BH24" s="85">
        <f t="shared" si="60"/>
        <v>23.009062499999999</v>
      </c>
      <c r="BI24" s="90"/>
      <c r="BJ24" s="90"/>
      <c r="BK24" s="105" t="s">
        <v>131</v>
      </c>
      <c r="BL24" s="105" t="s">
        <v>81</v>
      </c>
      <c r="BM24" s="75" t="s">
        <v>173</v>
      </c>
      <c r="BN24" s="134"/>
      <c r="BO24" s="123"/>
      <c r="BP24" s="77"/>
      <c r="BQ24" s="77"/>
      <c r="BR24" s="77"/>
      <c r="BS24" s="82"/>
    </row>
    <row r="25" spans="1:71" s="79" customFormat="1" ht="129" customHeight="1">
      <c r="A25" s="45"/>
      <c r="B25" s="47"/>
      <c r="C25" s="47"/>
      <c r="D25" s="110" t="s">
        <v>66</v>
      </c>
      <c r="E25" s="49" t="s">
        <v>67</v>
      </c>
      <c r="F25" s="49" t="s">
        <v>166</v>
      </c>
      <c r="G25" s="47" t="s">
        <v>179</v>
      </c>
      <c r="H25" s="93" t="s">
        <v>180</v>
      </c>
      <c r="I25" s="93" t="s">
        <v>181</v>
      </c>
      <c r="J25" s="147" t="s">
        <v>182</v>
      </c>
      <c r="K25" s="147" t="s">
        <v>182</v>
      </c>
      <c r="L25" s="93" t="s">
        <v>183</v>
      </c>
      <c r="M25" s="47"/>
      <c r="N25" s="47"/>
      <c r="O25" s="47"/>
      <c r="P25" s="54" t="s">
        <v>295</v>
      </c>
      <c r="Q25" s="47"/>
      <c r="R25" s="47"/>
      <c r="S25" s="129">
        <v>3.33</v>
      </c>
      <c r="T25" s="49" t="s">
        <v>78</v>
      </c>
      <c r="U25" s="56"/>
      <c r="V25" s="148">
        <v>62</v>
      </c>
      <c r="W25" s="148">
        <v>23</v>
      </c>
      <c r="X25" s="148">
        <v>40</v>
      </c>
      <c r="Y25" s="148">
        <v>62</v>
      </c>
      <c r="Z25" s="148">
        <v>23</v>
      </c>
      <c r="AA25" s="148">
        <v>40</v>
      </c>
      <c r="AB25" s="50">
        <v>8</v>
      </c>
      <c r="AC25" s="149">
        <v>6</v>
      </c>
      <c r="AD25" s="57">
        <f t="shared" si="45"/>
        <v>5.5199999999999997E-3</v>
      </c>
      <c r="AE25" s="58">
        <v>63</v>
      </c>
      <c r="AF25" s="59">
        <f t="shared" si="46"/>
        <v>68478.260869565216</v>
      </c>
      <c r="AG25" s="60">
        <v>2250</v>
      </c>
      <c r="AH25" s="71">
        <f t="shared" si="47"/>
        <v>3.2857142857142856E-2</v>
      </c>
      <c r="AI25" s="142" t="s">
        <v>172</v>
      </c>
      <c r="AJ25" s="143">
        <v>0.45</v>
      </c>
      <c r="AK25" s="64">
        <f t="shared" si="48"/>
        <v>1.4985000000000002</v>
      </c>
      <c r="AL25" s="64">
        <f t="shared" si="49"/>
        <v>4.8613571428571429</v>
      </c>
      <c r="AM25" s="63">
        <v>0.01</v>
      </c>
      <c r="AN25" s="64">
        <f t="shared" si="50"/>
        <v>8.3500000000000005E-2</v>
      </c>
      <c r="AO25" s="63">
        <v>0.06</v>
      </c>
      <c r="AP25" s="64">
        <f t="shared" si="51"/>
        <v>0.501</v>
      </c>
      <c r="AQ25" s="65">
        <v>0</v>
      </c>
      <c r="AR25" s="63">
        <v>0</v>
      </c>
      <c r="AS25" s="102">
        <f t="shared" si="52"/>
        <v>0</v>
      </c>
      <c r="AT25" s="64">
        <f t="shared" si="53"/>
        <v>0.58450000000000002</v>
      </c>
      <c r="AU25" s="64">
        <f t="shared" si="54"/>
        <v>5.4458571428571432</v>
      </c>
      <c r="AV25" s="103">
        <f t="shared" si="55"/>
        <v>0.3478015397775876</v>
      </c>
      <c r="AW25" s="144">
        <v>8.35</v>
      </c>
      <c r="AX25" s="84">
        <v>16.989999999999998</v>
      </c>
      <c r="AY25" s="104">
        <f t="shared" si="56"/>
        <v>0.50853443201883464</v>
      </c>
      <c r="AZ25" s="84"/>
      <c r="BA25" s="150">
        <f>SUM(BB25:BD25)</f>
        <v>1000</v>
      </c>
      <c r="BB25" s="151">
        <v>1000</v>
      </c>
      <c r="BC25" s="151"/>
      <c r="BD25" s="151"/>
      <c r="BE25" s="64">
        <f t="shared" si="57"/>
        <v>5445.8571428571431</v>
      </c>
      <c r="BF25" s="64">
        <f t="shared" si="58"/>
        <v>8350</v>
      </c>
      <c r="BG25" s="64">
        <f t="shared" si="59"/>
        <v>16990</v>
      </c>
      <c r="BH25" s="85">
        <f t="shared" si="60"/>
        <v>9.5066666666666659</v>
      </c>
      <c r="BI25" s="90"/>
      <c r="BJ25" s="90"/>
      <c r="BK25" s="105" t="s">
        <v>108</v>
      </c>
      <c r="BL25" s="105" t="s">
        <v>81</v>
      </c>
      <c r="BM25" s="106" t="s">
        <v>173</v>
      </c>
      <c r="BN25" s="134" t="s">
        <v>174</v>
      </c>
      <c r="BO25" s="123" t="s">
        <v>175</v>
      </c>
      <c r="BP25" s="77">
        <v>3000</v>
      </c>
      <c r="BQ25" s="77"/>
      <c r="BR25" s="77"/>
      <c r="BS25" s="82"/>
    </row>
    <row r="26" spans="1:71" s="79" customFormat="1" ht="129" customHeight="1">
      <c r="A26" s="45"/>
      <c r="B26" s="47"/>
      <c r="C26" s="47"/>
      <c r="D26" s="110" t="s">
        <v>66</v>
      </c>
      <c r="E26" s="49" t="s">
        <v>67</v>
      </c>
      <c r="F26" s="49" t="s">
        <v>166</v>
      </c>
      <c r="G26" s="47" t="s">
        <v>184</v>
      </c>
      <c r="H26" s="93" t="s">
        <v>185</v>
      </c>
      <c r="I26" s="93" t="s">
        <v>181</v>
      </c>
      <c r="J26" s="147" t="s">
        <v>182</v>
      </c>
      <c r="K26" s="147" t="s">
        <v>182</v>
      </c>
      <c r="L26" s="93" t="s">
        <v>183</v>
      </c>
      <c r="M26" s="47"/>
      <c r="N26" s="47"/>
      <c r="O26" s="47"/>
      <c r="P26" s="54" t="s">
        <v>296</v>
      </c>
      <c r="Q26" s="47"/>
      <c r="R26" s="47"/>
      <c r="S26" s="129">
        <v>3.33</v>
      </c>
      <c r="T26" s="49" t="s">
        <v>78</v>
      </c>
      <c r="U26" s="56"/>
      <c r="V26" s="148">
        <v>62</v>
      </c>
      <c r="W26" s="148">
        <v>23</v>
      </c>
      <c r="X26" s="148">
        <v>40</v>
      </c>
      <c r="Y26" s="148">
        <v>62</v>
      </c>
      <c r="Z26" s="148">
        <v>23</v>
      </c>
      <c r="AA26" s="148">
        <v>40</v>
      </c>
      <c r="AB26" s="50">
        <v>8</v>
      </c>
      <c r="AC26" s="149">
        <v>6</v>
      </c>
      <c r="AD26" s="57">
        <f t="shared" si="45"/>
        <v>5.5199999999999997E-3</v>
      </c>
      <c r="AE26" s="58">
        <v>63</v>
      </c>
      <c r="AF26" s="59">
        <f t="shared" si="46"/>
        <v>68478.260869565216</v>
      </c>
      <c r="AG26" s="60">
        <v>2250</v>
      </c>
      <c r="AH26" s="71">
        <f t="shared" si="47"/>
        <v>3.2857142857142856E-2</v>
      </c>
      <c r="AI26" s="142" t="s">
        <v>172</v>
      </c>
      <c r="AJ26" s="143">
        <v>0.45</v>
      </c>
      <c r="AK26" s="64">
        <f t="shared" si="48"/>
        <v>1.4985000000000002</v>
      </c>
      <c r="AL26" s="64">
        <f t="shared" si="49"/>
        <v>4.8613571428571429</v>
      </c>
      <c r="AM26" s="63">
        <v>0.01</v>
      </c>
      <c r="AN26" s="64">
        <f t="shared" si="50"/>
        <v>8.3500000000000005E-2</v>
      </c>
      <c r="AO26" s="63">
        <v>0.06</v>
      </c>
      <c r="AP26" s="64">
        <f t="shared" si="51"/>
        <v>0.501</v>
      </c>
      <c r="AQ26" s="65">
        <v>0</v>
      </c>
      <c r="AR26" s="63">
        <v>0</v>
      </c>
      <c r="AS26" s="102">
        <f t="shared" si="52"/>
        <v>0</v>
      </c>
      <c r="AT26" s="64">
        <f t="shared" si="53"/>
        <v>0.58450000000000002</v>
      </c>
      <c r="AU26" s="64">
        <f t="shared" si="54"/>
        <v>5.4458571428571432</v>
      </c>
      <c r="AV26" s="103">
        <f t="shared" si="55"/>
        <v>0.3478015397775876</v>
      </c>
      <c r="AW26" s="144">
        <v>8.35</v>
      </c>
      <c r="AX26" s="84">
        <v>16.989999999999998</v>
      </c>
      <c r="AY26" s="104">
        <f t="shared" si="56"/>
        <v>0.50853443201883464</v>
      </c>
      <c r="AZ26" s="84"/>
      <c r="BA26" s="150">
        <f t="shared" ref="BA26:BA27" si="62">SUM(BB26:BD26)</f>
        <v>1000</v>
      </c>
      <c r="BB26" s="151">
        <v>1000</v>
      </c>
      <c r="BC26" s="151"/>
      <c r="BD26" s="151"/>
      <c r="BE26" s="64">
        <f t="shared" si="57"/>
        <v>5445.8571428571431</v>
      </c>
      <c r="BF26" s="64">
        <f t="shared" si="58"/>
        <v>8350</v>
      </c>
      <c r="BG26" s="64">
        <f t="shared" si="59"/>
        <v>16990</v>
      </c>
      <c r="BH26" s="85">
        <f t="shared" si="60"/>
        <v>9.5066666666666659</v>
      </c>
      <c r="BI26" s="90"/>
      <c r="BJ26" s="90"/>
      <c r="BK26" s="105" t="s">
        <v>108</v>
      </c>
      <c r="BL26" s="105" t="s">
        <v>81</v>
      </c>
      <c r="BM26" s="106" t="s">
        <v>173</v>
      </c>
      <c r="BN26" s="134"/>
      <c r="BO26" s="123"/>
      <c r="BP26" s="77"/>
      <c r="BQ26" s="77"/>
      <c r="BR26" s="77"/>
      <c r="BS26" s="82"/>
    </row>
    <row r="27" spans="1:71" s="79" customFormat="1" ht="129" customHeight="1">
      <c r="A27" s="45"/>
      <c r="B27" s="47"/>
      <c r="C27" s="47"/>
      <c r="D27" s="110" t="s">
        <v>66</v>
      </c>
      <c r="E27" s="49" t="s">
        <v>67</v>
      </c>
      <c r="F27" s="49" t="s">
        <v>166</v>
      </c>
      <c r="G27" s="47" t="s">
        <v>186</v>
      </c>
      <c r="H27" s="93" t="s">
        <v>180</v>
      </c>
      <c r="I27" s="93" t="s">
        <v>181</v>
      </c>
      <c r="J27" s="147" t="s">
        <v>182</v>
      </c>
      <c r="K27" s="147" t="s">
        <v>182</v>
      </c>
      <c r="L27" s="93" t="s">
        <v>183</v>
      </c>
      <c r="M27" s="47"/>
      <c r="N27" s="47"/>
      <c r="O27" s="47"/>
      <c r="P27" s="54" t="s">
        <v>297</v>
      </c>
      <c r="Q27" s="47"/>
      <c r="R27" s="47"/>
      <c r="S27" s="129">
        <v>3.33</v>
      </c>
      <c r="T27" s="49" t="s">
        <v>78</v>
      </c>
      <c r="U27" s="56"/>
      <c r="V27" s="148">
        <v>62</v>
      </c>
      <c r="W27" s="148">
        <v>23</v>
      </c>
      <c r="X27" s="148">
        <v>40</v>
      </c>
      <c r="Y27" s="148">
        <v>62</v>
      </c>
      <c r="Z27" s="148">
        <v>23</v>
      </c>
      <c r="AA27" s="148">
        <v>40</v>
      </c>
      <c r="AB27" s="50">
        <v>8</v>
      </c>
      <c r="AC27" s="149">
        <v>6</v>
      </c>
      <c r="AD27" s="57">
        <f t="shared" si="45"/>
        <v>5.5199999999999997E-3</v>
      </c>
      <c r="AE27" s="58">
        <v>63</v>
      </c>
      <c r="AF27" s="59">
        <f t="shared" si="46"/>
        <v>68478.260869565216</v>
      </c>
      <c r="AG27" s="60">
        <v>2250</v>
      </c>
      <c r="AH27" s="71">
        <f t="shared" si="47"/>
        <v>3.2857142857142856E-2</v>
      </c>
      <c r="AI27" s="142" t="s">
        <v>172</v>
      </c>
      <c r="AJ27" s="143">
        <v>0.45</v>
      </c>
      <c r="AK27" s="64">
        <f t="shared" si="48"/>
        <v>1.4985000000000002</v>
      </c>
      <c r="AL27" s="64">
        <f t="shared" si="49"/>
        <v>4.8613571428571429</v>
      </c>
      <c r="AM27" s="63">
        <v>0.01</v>
      </c>
      <c r="AN27" s="64">
        <f t="shared" si="50"/>
        <v>8.3500000000000005E-2</v>
      </c>
      <c r="AO27" s="63">
        <v>0.06</v>
      </c>
      <c r="AP27" s="64">
        <f t="shared" si="51"/>
        <v>0.501</v>
      </c>
      <c r="AQ27" s="65">
        <v>0</v>
      </c>
      <c r="AR27" s="63">
        <v>0</v>
      </c>
      <c r="AS27" s="102">
        <f t="shared" si="52"/>
        <v>0</v>
      </c>
      <c r="AT27" s="64">
        <f t="shared" si="53"/>
        <v>0.58450000000000002</v>
      </c>
      <c r="AU27" s="64">
        <f t="shared" si="54"/>
        <v>5.4458571428571432</v>
      </c>
      <c r="AV27" s="103">
        <f t="shared" si="55"/>
        <v>0.3478015397775876</v>
      </c>
      <c r="AW27" s="144">
        <v>8.35</v>
      </c>
      <c r="AX27" s="84">
        <v>16.989999999999998</v>
      </c>
      <c r="AY27" s="104">
        <f t="shared" si="56"/>
        <v>0.50853443201883464</v>
      </c>
      <c r="AZ27" s="84"/>
      <c r="BA27" s="150">
        <f t="shared" si="62"/>
        <v>1000</v>
      </c>
      <c r="BB27" s="151">
        <v>1000</v>
      </c>
      <c r="BC27" s="151"/>
      <c r="BD27" s="151"/>
      <c r="BE27" s="64">
        <f t="shared" si="57"/>
        <v>5445.8571428571431</v>
      </c>
      <c r="BF27" s="64">
        <f t="shared" si="58"/>
        <v>8350</v>
      </c>
      <c r="BG27" s="64">
        <f t="shared" si="59"/>
        <v>16990</v>
      </c>
      <c r="BH27" s="85">
        <f t="shared" si="60"/>
        <v>9.5066666666666659</v>
      </c>
      <c r="BI27" s="90"/>
      <c r="BJ27" s="90"/>
      <c r="BK27" s="105" t="s">
        <v>108</v>
      </c>
      <c r="BL27" s="105" t="s">
        <v>81</v>
      </c>
      <c r="BM27" s="106" t="s">
        <v>173</v>
      </c>
      <c r="BN27" s="134"/>
      <c r="BO27" s="123"/>
      <c r="BP27" s="77"/>
      <c r="BQ27" s="77"/>
      <c r="BR27" s="77"/>
      <c r="BS27" s="82"/>
    </row>
    <row r="28" spans="1:71" s="79" customFormat="1" ht="129" customHeight="1">
      <c r="A28" s="45"/>
      <c r="B28" s="47"/>
      <c r="C28" s="47"/>
      <c r="D28" s="47" t="s">
        <v>187</v>
      </c>
      <c r="E28" s="49" t="s">
        <v>188</v>
      </c>
      <c r="F28" s="49" t="s">
        <v>166</v>
      </c>
      <c r="G28" s="47"/>
      <c r="H28" s="93" t="s">
        <v>189</v>
      </c>
      <c r="I28" s="93" t="s">
        <v>190</v>
      </c>
      <c r="J28" s="147" t="s">
        <v>191</v>
      </c>
      <c r="K28" s="147" t="s">
        <v>191</v>
      </c>
      <c r="L28" s="93" t="s">
        <v>192</v>
      </c>
      <c r="M28" s="152" t="s">
        <v>193</v>
      </c>
      <c r="N28" s="47"/>
      <c r="O28" s="47"/>
      <c r="P28" s="153" t="s">
        <v>298</v>
      </c>
      <c r="Q28" s="47"/>
      <c r="R28" s="47"/>
      <c r="S28" s="97">
        <v>7.41</v>
      </c>
      <c r="T28" s="49" t="s">
        <v>78</v>
      </c>
      <c r="U28" s="56"/>
      <c r="V28" s="148">
        <v>91</v>
      </c>
      <c r="W28" s="148">
        <v>52</v>
      </c>
      <c r="X28" s="148">
        <v>58</v>
      </c>
      <c r="Y28" s="148">
        <v>91</v>
      </c>
      <c r="Z28" s="148">
        <v>52</v>
      </c>
      <c r="AA28" s="148">
        <v>58</v>
      </c>
      <c r="AB28" s="50">
        <v>8</v>
      </c>
      <c r="AC28" s="149">
        <v>4</v>
      </c>
      <c r="AD28" s="57">
        <f t="shared" si="45"/>
        <v>1.2064E-2</v>
      </c>
      <c r="AE28" s="58">
        <v>63</v>
      </c>
      <c r="AF28" s="59">
        <f t="shared" si="46"/>
        <v>20888.594164456234</v>
      </c>
      <c r="AG28" s="60">
        <v>2250</v>
      </c>
      <c r="AH28" s="71">
        <f t="shared" si="47"/>
        <v>0.10771428571428571</v>
      </c>
      <c r="AI28" s="154" t="s">
        <v>194</v>
      </c>
      <c r="AJ28" s="143">
        <v>0.45</v>
      </c>
      <c r="AK28" s="64">
        <f t="shared" si="48"/>
        <v>3.3345000000000002</v>
      </c>
      <c r="AL28" s="64">
        <f t="shared" si="49"/>
        <v>10.852214285714286</v>
      </c>
      <c r="AM28" s="63">
        <v>0.01</v>
      </c>
      <c r="AN28" s="64">
        <f t="shared" si="50"/>
        <v>0.17</v>
      </c>
      <c r="AO28" s="63">
        <v>0.06</v>
      </c>
      <c r="AP28" s="64">
        <f t="shared" si="51"/>
        <v>1.02</v>
      </c>
      <c r="AQ28" s="65">
        <v>0</v>
      </c>
      <c r="AR28" s="63">
        <v>0</v>
      </c>
      <c r="AS28" s="102">
        <f t="shared" si="52"/>
        <v>0</v>
      </c>
      <c r="AT28" s="64">
        <f t="shared" si="53"/>
        <v>1.19</v>
      </c>
      <c r="AU28" s="64">
        <f t="shared" si="54"/>
        <v>12.042214285714286</v>
      </c>
      <c r="AV28" s="103">
        <f t="shared" si="55"/>
        <v>0.29163445378151259</v>
      </c>
      <c r="AW28" s="144">
        <v>17</v>
      </c>
      <c r="AX28" s="84">
        <v>36.99</v>
      </c>
      <c r="AY28" s="104">
        <f t="shared" si="56"/>
        <v>0.54041632873749668</v>
      </c>
      <c r="AZ28" s="84"/>
      <c r="BA28" s="155">
        <f>SUM(BB28:BD28)</f>
        <v>1000</v>
      </c>
      <c r="BB28" s="156"/>
      <c r="BC28" s="156">
        <v>1000</v>
      </c>
      <c r="BD28" s="156"/>
      <c r="BE28" s="64">
        <f t="shared" si="57"/>
        <v>12042.214285714286</v>
      </c>
      <c r="BF28" s="64">
        <f t="shared" si="58"/>
        <v>17000</v>
      </c>
      <c r="BG28" s="64">
        <f t="shared" si="59"/>
        <v>36990</v>
      </c>
      <c r="BH28" s="85">
        <f t="shared" si="60"/>
        <v>68.61399999999999</v>
      </c>
      <c r="BI28" s="90"/>
      <c r="BJ28" s="90"/>
      <c r="BK28" s="105" t="s">
        <v>108</v>
      </c>
      <c r="BL28" s="105" t="s">
        <v>81</v>
      </c>
      <c r="BM28" s="106" t="s">
        <v>173</v>
      </c>
      <c r="BN28" s="134" t="s">
        <v>195</v>
      </c>
      <c r="BO28" s="157" t="s">
        <v>133</v>
      </c>
      <c r="BP28" s="158" t="s">
        <v>196</v>
      </c>
      <c r="BQ28" s="77">
        <v>1000</v>
      </c>
      <c r="BR28" s="77"/>
      <c r="BS28" s="82"/>
    </row>
    <row r="29" spans="1:71" s="79" customFormat="1" ht="129" customHeight="1">
      <c r="A29" s="45"/>
      <c r="B29" s="47"/>
      <c r="C29" s="47"/>
      <c r="D29" s="47" t="s">
        <v>187</v>
      </c>
      <c r="E29" s="49" t="s">
        <v>188</v>
      </c>
      <c r="F29" s="49" t="s">
        <v>166</v>
      </c>
      <c r="G29" s="47"/>
      <c r="H29" s="93" t="s">
        <v>197</v>
      </c>
      <c r="I29" s="93" t="s">
        <v>198</v>
      </c>
      <c r="J29" s="147" t="s">
        <v>191</v>
      </c>
      <c r="K29" s="147" t="s">
        <v>191</v>
      </c>
      <c r="L29" s="93" t="s">
        <v>192</v>
      </c>
      <c r="M29" s="152" t="s">
        <v>199</v>
      </c>
      <c r="N29" s="47"/>
      <c r="O29" s="47"/>
      <c r="P29" s="153" t="s">
        <v>299</v>
      </c>
      <c r="Q29" s="47"/>
      <c r="R29" s="47"/>
      <c r="S29" s="97">
        <v>7.41</v>
      </c>
      <c r="T29" s="49" t="s">
        <v>78</v>
      </c>
      <c r="U29" s="56"/>
      <c r="V29" s="148">
        <v>91</v>
      </c>
      <c r="W29" s="148">
        <v>52</v>
      </c>
      <c r="X29" s="148">
        <v>58</v>
      </c>
      <c r="Y29" s="148">
        <v>91</v>
      </c>
      <c r="Z29" s="148">
        <v>52</v>
      </c>
      <c r="AA29" s="148">
        <v>58</v>
      </c>
      <c r="AB29" s="50">
        <v>8</v>
      </c>
      <c r="AC29" s="149">
        <v>4</v>
      </c>
      <c r="AD29" s="57">
        <f t="shared" si="45"/>
        <v>1.2064E-2</v>
      </c>
      <c r="AE29" s="58">
        <v>63</v>
      </c>
      <c r="AF29" s="59">
        <f t="shared" si="46"/>
        <v>20888.594164456234</v>
      </c>
      <c r="AG29" s="60">
        <v>2250</v>
      </c>
      <c r="AH29" s="71">
        <f t="shared" si="47"/>
        <v>0.10771428571428571</v>
      </c>
      <c r="AI29" s="154" t="s">
        <v>194</v>
      </c>
      <c r="AJ29" s="143">
        <v>0.45</v>
      </c>
      <c r="AK29" s="64">
        <f t="shared" si="48"/>
        <v>3.3345000000000002</v>
      </c>
      <c r="AL29" s="64">
        <f t="shared" si="49"/>
        <v>10.852214285714286</v>
      </c>
      <c r="AM29" s="63">
        <v>0.01</v>
      </c>
      <c r="AN29" s="64">
        <f t="shared" si="50"/>
        <v>0.17</v>
      </c>
      <c r="AO29" s="63">
        <v>0.06</v>
      </c>
      <c r="AP29" s="64">
        <f t="shared" si="51"/>
        <v>1.02</v>
      </c>
      <c r="AQ29" s="65">
        <v>0</v>
      </c>
      <c r="AR29" s="63">
        <v>0</v>
      </c>
      <c r="AS29" s="102">
        <f t="shared" si="52"/>
        <v>0</v>
      </c>
      <c r="AT29" s="64">
        <f t="shared" si="53"/>
        <v>1.19</v>
      </c>
      <c r="AU29" s="64">
        <f t="shared" si="54"/>
        <v>12.042214285714286</v>
      </c>
      <c r="AV29" s="103">
        <f t="shared" si="55"/>
        <v>0.29163445378151259</v>
      </c>
      <c r="AW29" s="144">
        <v>17</v>
      </c>
      <c r="AX29" s="84">
        <v>36.99</v>
      </c>
      <c r="AY29" s="104">
        <f t="shared" si="56"/>
        <v>0.54041632873749668</v>
      </c>
      <c r="AZ29" s="84"/>
      <c r="BA29" s="155">
        <f t="shared" ref="BA29:BA30" si="63">SUM(BB29:BD29)</f>
        <v>1000</v>
      </c>
      <c r="BB29" s="156"/>
      <c r="BC29" s="156">
        <v>1000</v>
      </c>
      <c r="BD29" s="156"/>
      <c r="BE29" s="64">
        <f t="shared" si="57"/>
        <v>12042.214285714286</v>
      </c>
      <c r="BF29" s="64">
        <f t="shared" si="58"/>
        <v>17000</v>
      </c>
      <c r="BG29" s="64">
        <f t="shared" si="59"/>
        <v>36990</v>
      </c>
      <c r="BH29" s="85">
        <f t="shared" si="60"/>
        <v>68.61399999999999</v>
      </c>
      <c r="BI29" s="90"/>
      <c r="BJ29" s="90"/>
      <c r="BK29" s="105" t="s">
        <v>108</v>
      </c>
      <c r="BL29" s="105" t="s">
        <v>81</v>
      </c>
      <c r="BM29" s="106" t="s">
        <v>173</v>
      </c>
      <c r="BN29" s="125"/>
      <c r="BO29" s="126"/>
      <c r="BP29" s="77"/>
      <c r="BQ29" s="77"/>
      <c r="BR29" s="77"/>
      <c r="BS29" s="82"/>
    </row>
    <row r="30" spans="1:71" s="79" customFormat="1" ht="129" customHeight="1">
      <c r="A30" s="45"/>
      <c r="B30" s="47"/>
      <c r="C30" s="47"/>
      <c r="D30" s="47" t="s">
        <v>187</v>
      </c>
      <c r="E30" s="49" t="s">
        <v>188</v>
      </c>
      <c r="F30" s="49" t="s">
        <v>166</v>
      </c>
      <c r="G30" s="47"/>
      <c r="H30" s="93" t="s">
        <v>189</v>
      </c>
      <c r="I30" s="93" t="s">
        <v>198</v>
      </c>
      <c r="J30" s="147" t="s">
        <v>191</v>
      </c>
      <c r="K30" s="147" t="s">
        <v>191</v>
      </c>
      <c r="L30" s="93" t="s">
        <v>192</v>
      </c>
      <c r="M30" s="152" t="s">
        <v>200</v>
      </c>
      <c r="N30" s="47"/>
      <c r="O30" s="47"/>
      <c r="P30" s="153" t="s">
        <v>300</v>
      </c>
      <c r="Q30" s="47"/>
      <c r="R30" s="47"/>
      <c r="S30" s="97">
        <v>7.41</v>
      </c>
      <c r="T30" s="49" t="s">
        <v>78</v>
      </c>
      <c r="U30" s="56"/>
      <c r="V30" s="148">
        <v>91</v>
      </c>
      <c r="W30" s="148">
        <v>52</v>
      </c>
      <c r="X30" s="148">
        <v>58</v>
      </c>
      <c r="Y30" s="148">
        <v>91</v>
      </c>
      <c r="Z30" s="148">
        <v>52</v>
      </c>
      <c r="AA30" s="148">
        <v>58</v>
      </c>
      <c r="AB30" s="50">
        <v>8</v>
      </c>
      <c r="AC30" s="149">
        <v>4</v>
      </c>
      <c r="AD30" s="57">
        <f t="shared" si="45"/>
        <v>1.2064E-2</v>
      </c>
      <c r="AE30" s="58">
        <v>63</v>
      </c>
      <c r="AF30" s="59">
        <f t="shared" si="46"/>
        <v>20888.594164456234</v>
      </c>
      <c r="AG30" s="60">
        <v>2250</v>
      </c>
      <c r="AH30" s="71">
        <f t="shared" si="47"/>
        <v>0.10771428571428571</v>
      </c>
      <c r="AI30" s="154" t="s">
        <v>194</v>
      </c>
      <c r="AJ30" s="143">
        <v>0.45</v>
      </c>
      <c r="AK30" s="64">
        <f t="shared" si="48"/>
        <v>3.3345000000000002</v>
      </c>
      <c r="AL30" s="64">
        <f t="shared" si="49"/>
        <v>10.852214285714286</v>
      </c>
      <c r="AM30" s="63">
        <v>0.01</v>
      </c>
      <c r="AN30" s="64">
        <f t="shared" si="50"/>
        <v>0.17</v>
      </c>
      <c r="AO30" s="63">
        <v>0.06</v>
      </c>
      <c r="AP30" s="64">
        <f t="shared" si="51"/>
        <v>1.02</v>
      </c>
      <c r="AQ30" s="65">
        <v>0</v>
      </c>
      <c r="AR30" s="63">
        <v>0</v>
      </c>
      <c r="AS30" s="102">
        <f t="shared" si="52"/>
        <v>0</v>
      </c>
      <c r="AT30" s="64">
        <f t="shared" si="53"/>
        <v>1.19</v>
      </c>
      <c r="AU30" s="64">
        <f t="shared" si="54"/>
        <v>12.042214285714286</v>
      </c>
      <c r="AV30" s="103">
        <f t="shared" si="55"/>
        <v>0.29163445378151259</v>
      </c>
      <c r="AW30" s="144">
        <v>17</v>
      </c>
      <c r="AX30" s="84">
        <v>36.99</v>
      </c>
      <c r="AY30" s="104">
        <f t="shared" si="56"/>
        <v>0.54041632873749668</v>
      </c>
      <c r="AZ30" s="84"/>
      <c r="BA30" s="155">
        <f t="shared" si="63"/>
        <v>1000</v>
      </c>
      <c r="BB30" s="151"/>
      <c r="BC30" s="156">
        <v>1000</v>
      </c>
      <c r="BD30" s="151"/>
      <c r="BE30" s="64">
        <f t="shared" si="57"/>
        <v>12042.214285714286</v>
      </c>
      <c r="BF30" s="64">
        <f t="shared" si="58"/>
        <v>17000</v>
      </c>
      <c r="BG30" s="64">
        <f t="shared" si="59"/>
        <v>36990</v>
      </c>
      <c r="BH30" s="85">
        <f t="shared" si="60"/>
        <v>68.61399999999999</v>
      </c>
      <c r="BI30" s="90"/>
      <c r="BJ30" s="90"/>
      <c r="BK30" s="105" t="s">
        <v>108</v>
      </c>
      <c r="BL30" s="105" t="s">
        <v>81</v>
      </c>
      <c r="BM30" s="106" t="s">
        <v>173</v>
      </c>
      <c r="BN30" s="159"/>
      <c r="BO30" s="47"/>
      <c r="BP30" s="47"/>
      <c r="BQ30" s="47"/>
      <c r="BR30" s="77"/>
      <c r="BS30" s="82"/>
    </row>
    <row r="31" spans="1:71" s="79" customFormat="1" ht="129" customHeight="1">
      <c r="A31" s="45"/>
      <c r="B31" s="47"/>
      <c r="C31" s="47"/>
      <c r="D31" s="160" t="s">
        <v>66</v>
      </c>
      <c r="E31" s="49" t="s">
        <v>67</v>
      </c>
      <c r="F31" s="49" t="s">
        <v>166</v>
      </c>
      <c r="G31" s="47"/>
      <c r="H31" s="105" t="s">
        <v>201</v>
      </c>
      <c r="I31" s="105" t="s">
        <v>202</v>
      </c>
      <c r="J31" s="105" t="s">
        <v>203</v>
      </c>
      <c r="K31" s="105" t="s">
        <v>203</v>
      </c>
      <c r="L31" s="105" t="s">
        <v>204</v>
      </c>
      <c r="M31" s="47"/>
      <c r="N31" s="47"/>
      <c r="O31" s="47"/>
      <c r="P31" s="54" t="s">
        <v>301</v>
      </c>
      <c r="Q31" s="47"/>
      <c r="R31" s="47"/>
      <c r="S31" s="97">
        <v>6.7</v>
      </c>
      <c r="T31" s="49" t="s">
        <v>78</v>
      </c>
      <c r="U31" s="56"/>
      <c r="V31" s="161">
        <v>25</v>
      </c>
      <c r="W31" s="161">
        <v>25</v>
      </c>
      <c r="X31" s="161">
        <v>79.5</v>
      </c>
      <c r="Y31" s="161">
        <v>25</v>
      </c>
      <c r="Z31" s="161">
        <v>25</v>
      </c>
      <c r="AA31" s="161">
        <v>79.5</v>
      </c>
      <c r="AB31" s="50">
        <v>8</v>
      </c>
      <c r="AC31" s="162">
        <v>1</v>
      </c>
      <c r="AD31" s="57">
        <f t="shared" si="45"/>
        <v>1.9875000000000001E-3</v>
      </c>
      <c r="AE31" s="58">
        <v>63</v>
      </c>
      <c r="AF31" s="59">
        <f t="shared" si="46"/>
        <v>31698.113207547169</v>
      </c>
      <c r="AG31" s="60">
        <v>2250</v>
      </c>
      <c r="AH31" s="71">
        <f t="shared" si="47"/>
        <v>7.0982142857142855E-2</v>
      </c>
      <c r="AI31" s="163" t="s">
        <v>205</v>
      </c>
      <c r="AJ31" s="101">
        <v>0.45</v>
      </c>
      <c r="AK31" s="64">
        <f t="shared" si="48"/>
        <v>3.0150000000000001</v>
      </c>
      <c r="AL31" s="64">
        <f t="shared" si="49"/>
        <v>9.7859821428571436</v>
      </c>
      <c r="AM31" s="63">
        <v>0.01</v>
      </c>
      <c r="AN31" s="64">
        <f t="shared" si="50"/>
        <v>0.15</v>
      </c>
      <c r="AO31" s="63">
        <v>0.06</v>
      </c>
      <c r="AP31" s="64">
        <f t="shared" si="51"/>
        <v>0.89999999999999991</v>
      </c>
      <c r="AQ31" s="65">
        <v>0</v>
      </c>
      <c r="AR31" s="63">
        <v>0</v>
      </c>
      <c r="AS31" s="102">
        <f t="shared" si="52"/>
        <v>0</v>
      </c>
      <c r="AT31" s="64">
        <f t="shared" si="53"/>
        <v>1.0499999999999998</v>
      </c>
      <c r="AU31" s="64">
        <f t="shared" si="54"/>
        <v>10.835982142857144</v>
      </c>
      <c r="AV31" s="103">
        <f t="shared" si="55"/>
        <v>0.27760119047619036</v>
      </c>
      <c r="AW31" s="67">
        <v>15</v>
      </c>
      <c r="AX31" s="84">
        <v>32.99</v>
      </c>
      <c r="AY31" s="104">
        <f t="shared" si="56"/>
        <v>0.54531676265535012</v>
      </c>
      <c r="AZ31" s="84"/>
      <c r="BA31" s="111">
        <f>SUM(BB31:BD31)</f>
        <v>1000</v>
      </c>
      <c r="BB31" s="164"/>
      <c r="BC31" s="164">
        <v>1000</v>
      </c>
      <c r="BD31" s="164"/>
      <c r="BE31" s="64">
        <f t="shared" si="57"/>
        <v>10835.982142857145</v>
      </c>
      <c r="BF31" s="64">
        <f t="shared" si="58"/>
        <v>15000</v>
      </c>
      <c r="BG31" s="64">
        <f t="shared" si="59"/>
        <v>32990</v>
      </c>
      <c r="BH31" s="85">
        <f t="shared" si="60"/>
        <v>49.6875</v>
      </c>
      <c r="BI31" s="90"/>
      <c r="BJ31" s="90"/>
      <c r="BK31" s="105" t="s">
        <v>206</v>
      </c>
      <c r="BL31" s="105" t="s">
        <v>81</v>
      </c>
      <c r="BM31" s="106" t="s">
        <v>207</v>
      </c>
      <c r="BN31" s="125" t="s">
        <v>208</v>
      </c>
      <c r="BO31" s="126"/>
      <c r="BP31" s="77"/>
      <c r="BQ31" s="77" t="s">
        <v>209</v>
      </c>
      <c r="BR31" s="77"/>
      <c r="BS31" s="82"/>
    </row>
    <row r="32" spans="1:71" s="79" customFormat="1" ht="129" customHeight="1">
      <c r="A32" s="45"/>
      <c r="B32" s="47"/>
      <c r="C32" s="47"/>
      <c r="D32" s="160" t="s">
        <v>66</v>
      </c>
      <c r="E32" s="49" t="s">
        <v>67</v>
      </c>
      <c r="F32" s="49" t="s">
        <v>166</v>
      </c>
      <c r="G32" s="47"/>
      <c r="H32" s="105" t="s">
        <v>201</v>
      </c>
      <c r="I32" s="105" t="s">
        <v>202</v>
      </c>
      <c r="J32" s="105" t="s">
        <v>203</v>
      </c>
      <c r="K32" s="105" t="s">
        <v>203</v>
      </c>
      <c r="L32" s="105" t="s">
        <v>210</v>
      </c>
      <c r="M32" s="47"/>
      <c r="N32" s="47"/>
      <c r="O32" s="47"/>
      <c r="P32" s="54" t="s">
        <v>302</v>
      </c>
      <c r="Q32" s="47"/>
      <c r="R32" s="47"/>
      <c r="S32" s="97">
        <v>3.7</v>
      </c>
      <c r="T32" s="49" t="s">
        <v>78</v>
      </c>
      <c r="U32" s="56"/>
      <c r="V32" s="161">
        <v>34.5</v>
      </c>
      <c r="W32" s="161">
        <v>17.5</v>
      </c>
      <c r="X32" s="161">
        <v>37</v>
      </c>
      <c r="Y32" s="161">
        <v>34.5</v>
      </c>
      <c r="Z32" s="161">
        <v>17.5</v>
      </c>
      <c r="AA32" s="161">
        <v>37</v>
      </c>
      <c r="AB32" s="50">
        <v>8</v>
      </c>
      <c r="AC32" s="162">
        <v>1</v>
      </c>
      <c r="AD32" s="57">
        <f t="shared" si="45"/>
        <v>6.4749999999999996E-4</v>
      </c>
      <c r="AE32" s="58">
        <v>63</v>
      </c>
      <c r="AF32" s="59">
        <f t="shared" si="46"/>
        <v>97297.297297297308</v>
      </c>
      <c r="AG32" s="60">
        <v>2250</v>
      </c>
      <c r="AH32" s="71">
        <f t="shared" si="47"/>
        <v>2.3124999999999996E-2</v>
      </c>
      <c r="AI32" s="163" t="s">
        <v>205</v>
      </c>
      <c r="AJ32" s="101">
        <v>0.45</v>
      </c>
      <c r="AK32" s="64">
        <f t="shared" si="48"/>
        <v>1.665</v>
      </c>
      <c r="AL32" s="64">
        <f t="shared" si="49"/>
        <v>5.3881250000000005</v>
      </c>
      <c r="AM32" s="63">
        <v>0.01</v>
      </c>
      <c r="AN32" s="64">
        <f t="shared" si="50"/>
        <v>0.08</v>
      </c>
      <c r="AO32" s="63">
        <v>0.06</v>
      </c>
      <c r="AP32" s="64">
        <f t="shared" si="51"/>
        <v>0.48</v>
      </c>
      <c r="AQ32" s="65">
        <v>0</v>
      </c>
      <c r="AR32" s="63">
        <v>0</v>
      </c>
      <c r="AS32" s="102">
        <f t="shared" si="52"/>
        <v>0</v>
      </c>
      <c r="AT32" s="64">
        <f t="shared" si="53"/>
        <v>0.55999999999999994</v>
      </c>
      <c r="AU32" s="64">
        <f t="shared" si="54"/>
        <v>5.9481250000000001</v>
      </c>
      <c r="AV32" s="103">
        <f t="shared" si="55"/>
        <v>0.25648437499999999</v>
      </c>
      <c r="AW32" s="67">
        <v>8</v>
      </c>
      <c r="AX32" s="84">
        <v>19.989999999999998</v>
      </c>
      <c r="AY32" s="104">
        <f t="shared" si="56"/>
        <v>0.59979989994997496</v>
      </c>
      <c r="AZ32" s="84"/>
      <c r="BA32" s="111">
        <f>SUM(BB32:BD32)</f>
        <v>1000</v>
      </c>
      <c r="BB32" s="164"/>
      <c r="BC32" s="164">
        <v>1000</v>
      </c>
      <c r="BD32" s="164"/>
      <c r="BE32" s="64">
        <f t="shared" si="57"/>
        <v>5948.125</v>
      </c>
      <c r="BF32" s="64">
        <f t="shared" si="58"/>
        <v>8000</v>
      </c>
      <c r="BG32" s="64">
        <f t="shared" si="59"/>
        <v>19990</v>
      </c>
      <c r="BH32" s="85">
        <f t="shared" si="60"/>
        <v>22.338750000000001</v>
      </c>
      <c r="BI32" s="90"/>
      <c r="BJ32" s="90"/>
      <c r="BK32" s="105" t="s">
        <v>206</v>
      </c>
      <c r="BL32" s="105" t="s">
        <v>211</v>
      </c>
      <c r="BM32" s="106" t="s">
        <v>212</v>
      </c>
      <c r="BN32" s="125" t="s">
        <v>208</v>
      </c>
      <c r="BO32" s="126"/>
      <c r="BP32" s="77"/>
      <c r="BQ32" s="77">
        <v>1000</v>
      </c>
      <c r="BR32" s="77"/>
      <c r="BS32" s="82"/>
    </row>
    <row r="33" spans="1:71" s="79" customFormat="1" ht="129" customHeight="1">
      <c r="A33" s="45"/>
      <c r="B33" s="47"/>
      <c r="C33" s="47"/>
      <c r="D33" s="160" t="s">
        <v>66</v>
      </c>
      <c r="E33" s="49" t="s">
        <v>67</v>
      </c>
      <c r="F33" s="49" t="s">
        <v>166</v>
      </c>
      <c r="G33" s="47"/>
      <c r="H33" s="105" t="s">
        <v>201</v>
      </c>
      <c r="I33" s="105" t="s">
        <v>202</v>
      </c>
      <c r="J33" s="105" t="s">
        <v>203</v>
      </c>
      <c r="K33" s="105" t="s">
        <v>203</v>
      </c>
      <c r="L33" s="105" t="s">
        <v>213</v>
      </c>
      <c r="M33" s="47"/>
      <c r="N33" s="47"/>
      <c r="O33" s="47"/>
      <c r="P33" s="54" t="s">
        <v>303</v>
      </c>
      <c r="Q33" s="47"/>
      <c r="R33" s="47"/>
      <c r="S33" s="97">
        <v>13.8</v>
      </c>
      <c r="T33" s="49" t="s">
        <v>78</v>
      </c>
      <c r="U33" s="56"/>
      <c r="V33" s="161">
        <v>26.1</v>
      </c>
      <c r="W33" s="161">
        <v>28.7</v>
      </c>
      <c r="X33" s="161">
        <v>78.2</v>
      </c>
      <c r="Y33" s="161">
        <v>26.1</v>
      </c>
      <c r="Z33" s="161">
        <v>28.7</v>
      </c>
      <c r="AA33" s="161">
        <v>78.2</v>
      </c>
      <c r="AB33" s="50">
        <v>8</v>
      </c>
      <c r="AC33" s="162">
        <v>1</v>
      </c>
      <c r="AD33" s="57">
        <f t="shared" si="45"/>
        <v>2.2443400000000001E-3</v>
      </c>
      <c r="AE33" s="58">
        <v>63</v>
      </c>
      <c r="AF33" s="59">
        <f t="shared" si="46"/>
        <v>28070.613186950282</v>
      </c>
      <c r="AG33" s="60">
        <v>2250</v>
      </c>
      <c r="AH33" s="71">
        <f t="shared" si="47"/>
        <v>8.0155000000000004E-2</v>
      </c>
      <c r="AI33" s="163" t="s">
        <v>214</v>
      </c>
      <c r="AJ33" s="101">
        <v>0.45</v>
      </c>
      <c r="AK33" s="64">
        <f t="shared" si="48"/>
        <v>6.2100000000000009</v>
      </c>
      <c r="AL33" s="64">
        <f t="shared" si="49"/>
        <v>20.090155000000003</v>
      </c>
      <c r="AM33" s="63">
        <v>0.01</v>
      </c>
      <c r="AN33" s="64">
        <f t="shared" si="50"/>
        <v>0.3</v>
      </c>
      <c r="AO33" s="63">
        <v>0.06</v>
      </c>
      <c r="AP33" s="64">
        <f t="shared" si="51"/>
        <v>1.7999999999999998</v>
      </c>
      <c r="AQ33" s="65">
        <v>0</v>
      </c>
      <c r="AR33" s="63">
        <v>0</v>
      </c>
      <c r="AS33" s="102">
        <f t="shared" si="52"/>
        <v>0</v>
      </c>
      <c r="AT33" s="64">
        <f t="shared" si="53"/>
        <v>2.0999999999999996</v>
      </c>
      <c r="AU33" s="64">
        <f t="shared" si="54"/>
        <v>22.190155000000004</v>
      </c>
      <c r="AV33" s="103">
        <f t="shared" si="55"/>
        <v>0.26032816666666653</v>
      </c>
      <c r="AW33" s="67">
        <v>30</v>
      </c>
      <c r="AX33" s="84">
        <v>69.989999999999995</v>
      </c>
      <c r="AY33" s="104">
        <f t="shared" si="56"/>
        <v>0.57136733819117014</v>
      </c>
      <c r="AZ33" s="84"/>
      <c r="BA33" s="111">
        <v>1000</v>
      </c>
      <c r="BB33" s="164"/>
      <c r="BC33" s="164"/>
      <c r="BD33" s="164"/>
      <c r="BE33" s="64">
        <f t="shared" si="57"/>
        <v>22190.155000000006</v>
      </c>
      <c r="BF33" s="64">
        <f t="shared" si="58"/>
        <v>30000</v>
      </c>
      <c r="BG33" s="64">
        <f t="shared" si="59"/>
        <v>69990</v>
      </c>
      <c r="BH33" s="85">
        <f t="shared" si="60"/>
        <v>58.577274000000003</v>
      </c>
      <c r="BI33" s="90"/>
      <c r="BJ33" s="90"/>
      <c r="BK33" s="105" t="s">
        <v>206</v>
      </c>
      <c r="BL33" s="105" t="s">
        <v>211</v>
      </c>
      <c r="BM33" s="106" t="s">
        <v>212</v>
      </c>
      <c r="BN33" s="125"/>
      <c r="BO33" s="126"/>
      <c r="BP33" s="158" t="s">
        <v>215</v>
      </c>
      <c r="BQ33" s="77"/>
      <c r="BR33" s="77"/>
      <c r="BS33" s="82"/>
    </row>
    <row r="34" spans="1:71" s="79" customFormat="1" ht="129" customHeight="1">
      <c r="A34" s="45"/>
      <c r="B34" s="47"/>
      <c r="C34" s="47"/>
      <c r="D34" s="110" t="s">
        <v>217</v>
      </c>
      <c r="E34" s="49" t="s">
        <v>91</v>
      </c>
      <c r="F34" s="49" t="s">
        <v>166</v>
      </c>
      <c r="G34" s="47"/>
      <c r="H34" s="167" t="s">
        <v>218</v>
      </c>
      <c r="I34" s="167" t="s">
        <v>218</v>
      </c>
      <c r="J34" s="105" t="s">
        <v>219</v>
      </c>
      <c r="K34" s="105" t="s">
        <v>219</v>
      </c>
      <c r="L34" s="168" t="s">
        <v>220</v>
      </c>
      <c r="M34" s="47" t="s">
        <v>221</v>
      </c>
      <c r="N34" s="47"/>
      <c r="O34" s="47"/>
      <c r="P34" s="96" t="s">
        <v>304</v>
      </c>
      <c r="Q34" s="47"/>
      <c r="R34" s="47"/>
      <c r="S34" s="97">
        <v>2.4300000000000002</v>
      </c>
      <c r="T34" s="49" t="s">
        <v>78</v>
      </c>
      <c r="U34" s="56"/>
      <c r="V34" s="161">
        <v>38</v>
      </c>
      <c r="W34" s="161">
        <v>33</v>
      </c>
      <c r="X34" s="161">
        <v>64</v>
      </c>
      <c r="Y34" s="161">
        <v>38</v>
      </c>
      <c r="Z34" s="161">
        <v>33</v>
      </c>
      <c r="AA34" s="161">
        <v>64</v>
      </c>
      <c r="AB34" s="50">
        <v>8</v>
      </c>
      <c r="AC34" s="165">
        <v>6</v>
      </c>
      <c r="AD34" s="57">
        <f t="shared" si="45"/>
        <v>1.2671999999999999E-2</v>
      </c>
      <c r="AE34" s="58">
        <v>63</v>
      </c>
      <c r="AF34" s="59">
        <f t="shared" si="46"/>
        <v>29829.545454545456</v>
      </c>
      <c r="AG34" s="60">
        <v>2250</v>
      </c>
      <c r="AH34" s="71">
        <f t="shared" si="47"/>
        <v>7.5428571428571428E-2</v>
      </c>
      <c r="AI34" s="142" t="s">
        <v>216</v>
      </c>
      <c r="AJ34" s="169">
        <v>0.309</v>
      </c>
      <c r="AK34" s="64">
        <f t="shared" si="48"/>
        <v>0.75087000000000004</v>
      </c>
      <c r="AL34" s="64">
        <f t="shared" si="49"/>
        <v>3.2562985714285717</v>
      </c>
      <c r="AM34" s="63">
        <v>0.01</v>
      </c>
      <c r="AN34" s="64">
        <f t="shared" si="50"/>
        <v>4.6500000000000007E-2</v>
      </c>
      <c r="AO34" s="63">
        <v>0.06</v>
      </c>
      <c r="AP34" s="64">
        <f t="shared" si="51"/>
        <v>0.27900000000000003</v>
      </c>
      <c r="AQ34" s="65">
        <v>0</v>
      </c>
      <c r="AR34" s="63">
        <v>0</v>
      </c>
      <c r="AS34" s="102">
        <f t="shared" si="52"/>
        <v>0</v>
      </c>
      <c r="AT34" s="64">
        <f t="shared" si="53"/>
        <v>0.32550000000000001</v>
      </c>
      <c r="AU34" s="64">
        <f t="shared" si="54"/>
        <v>3.5817985714285716</v>
      </c>
      <c r="AV34" s="103">
        <f t="shared" si="55"/>
        <v>0.22972073732718895</v>
      </c>
      <c r="AW34" s="67">
        <v>4.6500000000000004</v>
      </c>
      <c r="AX34" s="84">
        <v>9.99</v>
      </c>
      <c r="AY34" s="104">
        <f t="shared" si="56"/>
        <v>0.53453453453453448</v>
      </c>
      <c r="AZ34" s="84"/>
      <c r="BA34" s="111">
        <f>SUM(BB34:BD34)</f>
        <v>1000</v>
      </c>
      <c r="BB34" s="166">
        <v>1000</v>
      </c>
      <c r="BC34" s="164"/>
      <c r="BD34" s="164"/>
      <c r="BE34" s="64">
        <f t="shared" si="57"/>
        <v>3581.7985714285714</v>
      </c>
      <c r="BF34" s="64">
        <f t="shared" si="58"/>
        <v>4650</v>
      </c>
      <c r="BG34" s="64">
        <f t="shared" si="59"/>
        <v>9990</v>
      </c>
      <c r="BH34" s="85">
        <f t="shared" si="60"/>
        <v>13.375999999999999</v>
      </c>
      <c r="BI34" s="90"/>
      <c r="BJ34" s="90"/>
      <c r="BK34" s="105" t="s">
        <v>131</v>
      </c>
      <c r="BL34" s="105" t="s">
        <v>81</v>
      </c>
      <c r="BM34" s="170" t="s">
        <v>132</v>
      </c>
      <c r="BN34" s="134" t="s">
        <v>222</v>
      </c>
      <c r="BO34" s="123" t="s">
        <v>223</v>
      </c>
      <c r="BP34" s="77"/>
      <c r="BQ34" s="77"/>
      <c r="BR34" s="77"/>
      <c r="BS34" s="82"/>
    </row>
    <row r="35" spans="1:71" s="79" customFormat="1" ht="129" customHeight="1">
      <c r="A35" s="45"/>
      <c r="B35" s="47"/>
      <c r="C35" s="47"/>
      <c r="D35" s="110" t="s">
        <v>217</v>
      </c>
      <c r="E35" s="49" t="s">
        <v>91</v>
      </c>
      <c r="F35" s="49" t="s">
        <v>166</v>
      </c>
      <c r="G35" s="47"/>
      <c r="H35" s="167" t="s">
        <v>218</v>
      </c>
      <c r="I35" s="167" t="s">
        <v>218</v>
      </c>
      <c r="J35" s="105" t="s">
        <v>219</v>
      </c>
      <c r="K35" s="105" t="s">
        <v>219</v>
      </c>
      <c r="L35" s="168" t="s">
        <v>220</v>
      </c>
      <c r="M35" s="47" t="s">
        <v>224</v>
      </c>
      <c r="N35" s="47"/>
      <c r="O35" s="47"/>
      <c r="P35" s="96" t="s">
        <v>305</v>
      </c>
      <c r="Q35" s="47"/>
      <c r="R35" s="47"/>
      <c r="S35" s="97">
        <v>2.4300000000000002</v>
      </c>
      <c r="T35" s="49" t="s">
        <v>78</v>
      </c>
      <c r="U35" s="56"/>
      <c r="V35" s="161">
        <v>38</v>
      </c>
      <c r="W35" s="161">
        <v>33</v>
      </c>
      <c r="X35" s="161">
        <v>64</v>
      </c>
      <c r="Y35" s="161">
        <v>38</v>
      </c>
      <c r="Z35" s="161">
        <v>33</v>
      </c>
      <c r="AA35" s="161">
        <v>64</v>
      </c>
      <c r="AB35" s="50">
        <v>8</v>
      </c>
      <c r="AC35" s="165">
        <v>6</v>
      </c>
      <c r="AD35" s="57">
        <f t="shared" si="45"/>
        <v>1.2671999999999999E-2</v>
      </c>
      <c r="AE35" s="58">
        <v>63</v>
      </c>
      <c r="AF35" s="59">
        <f t="shared" si="46"/>
        <v>29829.545454545456</v>
      </c>
      <c r="AG35" s="60">
        <v>2250</v>
      </c>
      <c r="AH35" s="71">
        <f t="shared" si="47"/>
        <v>7.5428571428571428E-2</v>
      </c>
      <c r="AI35" s="142" t="s">
        <v>216</v>
      </c>
      <c r="AJ35" s="169">
        <v>0.309</v>
      </c>
      <c r="AK35" s="64">
        <f t="shared" si="48"/>
        <v>0.75087000000000004</v>
      </c>
      <c r="AL35" s="64">
        <f t="shared" si="49"/>
        <v>3.2562985714285717</v>
      </c>
      <c r="AM35" s="63">
        <v>0.01</v>
      </c>
      <c r="AN35" s="64">
        <f t="shared" si="50"/>
        <v>4.6500000000000007E-2</v>
      </c>
      <c r="AO35" s="63">
        <v>0.06</v>
      </c>
      <c r="AP35" s="64">
        <f t="shared" si="51"/>
        <v>0.27900000000000003</v>
      </c>
      <c r="AQ35" s="65">
        <v>0</v>
      </c>
      <c r="AR35" s="63">
        <v>0</v>
      </c>
      <c r="AS35" s="102">
        <f t="shared" si="52"/>
        <v>0</v>
      </c>
      <c r="AT35" s="64">
        <f t="shared" si="53"/>
        <v>0.32550000000000001</v>
      </c>
      <c r="AU35" s="64">
        <f t="shared" si="54"/>
        <v>3.5817985714285716</v>
      </c>
      <c r="AV35" s="103">
        <f t="shared" si="55"/>
        <v>0.22972073732718895</v>
      </c>
      <c r="AW35" s="67">
        <v>4.6500000000000004</v>
      </c>
      <c r="AX35" s="84">
        <v>9.99</v>
      </c>
      <c r="AY35" s="104">
        <f t="shared" si="56"/>
        <v>0.53453453453453448</v>
      </c>
      <c r="AZ35" s="84"/>
      <c r="BA35" s="111">
        <f t="shared" ref="BA35:BA36" si="64">SUM(BB35:BD35)</f>
        <v>1000</v>
      </c>
      <c r="BB35" s="166">
        <v>1000</v>
      </c>
      <c r="BC35" s="164"/>
      <c r="BD35" s="164"/>
      <c r="BE35" s="64">
        <f t="shared" si="57"/>
        <v>3581.7985714285714</v>
      </c>
      <c r="BF35" s="64">
        <f t="shared" si="58"/>
        <v>4650</v>
      </c>
      <c r="BG35" s="64">
        <f t="shared" si="59"/>
        <v>9990</v>
      </c>
      <c r="BH35" s="85">
        <f t="shared" si="60"/>
        <v>13.375999999999999</v>
      </c>
      <c r="BI35" s="90"/>
      <c r="BJ35" s="90"/>
      <c r="BK35" s="105" t="s">
        <v>131</v>
      </c>
      <c r="BL35" s="105" t="s">
        <v>81</v>
      </c>
      <c r="BM35" s="170" t="s">
        <v>132</v>
      </c>
      <c r="BN35" s="134" t="s">
        <v>222</v>
      </c>
      <c r="BO35" s="123" t="s">
        <v>223</v>
      </c>
      <c r="BP35" s="77"/>
      <c r="BQ35" s="77"/>
      <c r="BR35" s="77"/>
      <c r="BS35" s="82"/>
    </row>
    <row r="36" spans="1:71" s="79" customFormat="1" ht="129" customHeight="1">
      <c r="A36" s="45"/>
      <c r="B36" s="47"/>
      <c r="C36" s="47"/>
      <c r="D36" s="110" t="s">
        <v>217</v>
      </c>
      <c r="E36" s="49" t="s">
        <v>91</v>
      </c>
      <c r="F36" s="49" t="s">
        <v>166</v>
      </c>
      <c r="G36" s="47"/>
      <c r="H36" s="167" t="s">
        <v>218</v>
      </c>
      <c r="I36" s="167" t="s">
        <v>218</v>
      </c>
      <c r="J36" s="105" t="s">
        <v>219</v>
      </c>
      <c r="K36" s="105" t="s">
        <v>219</v>
      </c>
      <c r="L36" s="168" t="s">
        <v>220</v>
      </c>
      <c r="M36" s="47" t="s">
        <v>225</v>
      </c>
      <c r="N36" s="47"/>
      <c r="O36" s="47"/>
      <c r="P36" s="96" t="s">
        <v>306</v>
      </c>
      <c r="Q36" s="47"/>
      <c r="R36" s="47"/>
      <c r="S36" s="97">
        <v>2.4300000000000002</v>
      </c>
      <c r="T36" s="49" t="s">
        <v>78</v>
      </c>
      <c r="U36" s="56"/>
      <c r="V36" s="161">
        <v>38</v>
      </c>
      <c r="W36" s="161">
        <v>33</v>
      </c>
      <c r="X36" s="161">
        <v>64</v>
      </c>
      <c r="Y36" s="161">
        <v>38</v>
      </c>
      <c r="Z36" s="161">
        <v>33</v>
      </c>
      <c r="AA36" s="161">
        <v>64</v>
      </c>
      <c r="AB36" s="50">
        <v>8</v>
      </c>
      <c r="AC36" s="165">
        <v>6</v>
      </c>
      <c r="AD36" s="57">
        <f t="shared" si="45"/>
        <v>1.2671999999999999E-2</v>
      </c>
      <c r="AE36" s="58">
        <v>63</v>
      </c>
      <c r="AF36" s="59">
        <f t="shared" si="46"/>
        <v>29829.545454545456</v>
      </c>
      <c r="AG36" s="60">
        <v>2250</v>
      </c>
      <c r="AH36" s="71">
        <f t="shared" si="47"/>
        <v>7.5428571428571428E-2</v>
      </c>
      <c r="AI36" s="142" t="s">
        <v>216</v>
      </c>
      <c r="AJ36" s="169">
        <v>0.309</v>
      </c>
      <c r="AK36" s="64">
        <f t="shared" si="48"/>
        <v>0.75087000000000004</v>
      </c>
      <c r="AL36" s="64">
        <f t="shared" si="49"/>
        <v>3.2562985714285717</v>
      </c>
      <c r="AM36" s="63">
        <v>0.01</v>
      </c>
      <c r="AN36" s="64">
        <f t="shared" si="50"/>
        <v>4.6500000000000007E-2</v>
      </c>
      <c r="AO36" s="63">
        <v>0.06</v>
      </c>
      <c r="AP36" s="64">
        <f t="shared" si="51"/>
        <v>0.27900000000000003</v>
      </c>
      <c r="AQ36" s="65">
        <v>0</v>
      </c>
      <c r="AR36" s="63">
        <v>0</v>
      </c>
      <c r="AS36" s="102">
        <f t="shared" si="52"/>
        <v>0</v>
      </c>
      <c r="AT36" s="64">
        <f t="shared" si="53"/>
        <v>0.32550000000000001</v>
      </c>
      <c r="AU36" s="64">
        <f t="shared" si="54"/>
        <v>3.5817985714285716</v>
      </c>
      <c r="AV36" s="103">
        <f t="shared" si="55"/>
        <v>0.22972073732718895</v>
      </c>
      <c r="AW36" s="67">
        <v>4.6500000000000004</v>
      </c>
      <c r="AX36" s="84">
        <v>9.99</v>
      </c>
      <c r="AY36" s="104">
        <f t="shared" si="56"/>
        <v>0.53453453453453448</v>
      </c>
      <c r="AZ36" s="84"/>
      <c r="BA36" s="111">
        <f t="shared" si="64"/>
        <v>1000</v>
      </c>
      <c r="BB36" s="166">
        <v>1000</v>
      </c>
      <c r="BC36" s="164"/>
      <c r="BD36" s="164"/>
      <c r="BE36" s="64">
        <f t="shared" si="57"/>
        <v>3581.7985714285714</v>
      </c>
      <c r="BF36" s="64">
        <f t="shared" si="58"/>
        <v>4650</v>
      </c>
      <c r="BG36" s="64">
        <f t="shared" si="59"/>
        <v>9990</v>
      </c>
      <c r="BH36" s="85">
        <f t="shared" si="60"/>
        <v>13.375999999999999</v>
      </c>
      <c r="BI36" s="90"/>
      <c r="BJ36" s="90"/>
      <c r="BK36" s="105" t="s">
        <v>131</v>
      </c>
      <c r="BL36" s="105" t="s">
        <v>81</v>
      </c>
      <c r="BM36" s="170" t="s">
        <v>132</v>
      </c>
      <c r="BN36" s="134" t="s">
        <v>222</v>
      </c>
      <c r="BO36" s="123" t="s">
        <v>223</v>
      </c>
      <c r="BP36" s="77"/>
      <c r="BQ36" s="77"/>
      <c r="BR36" s="77"/>
      <c r="BS36" s="82"/>
    </row>
    <row r="37" spans="1:71" s="79" customFormat="1" ht="129" customHeight="1">
      <c r="A37" s="45"/>
      <c r="B37" s="47"/>
      <c r="C37" s="47"/>
      <c r="D37" s="110" t="s">
        <v>217</v>
      </c>
      <c r="E37" s="49" t="s">
        <v>91</v>
      </c>
      <c r="F37" s="49" t="s">
        <v>166</v>
      </c>
      <c r="G37" s="47"/>
      <c r="H37" s="167" t="s">
        <v>218</v>
      </c>
      <c r="I37" s="167" t="s">
        <v>226</v>
      </c>
      <c r="J37" s="105" t="s">
        <v>227</v>
      </c>
      <c r="K37" s="105" t="s">
        <v>227</v>
      </c>
      <c r="L37" s="171" t="s">
        <v>228</v>
      </c>
      <c r="M37" s="47"/>
      <c r="N37" s="47"/>
      <c r="O37" s="47"/>
      <c r="P37" s="96" t="s">
        <v>307</v>
      </c>
      <c r="Q37" s="47"/>
      <c r="R37" s="47"/>
      <c r="S37" s="97">
        <v>3.83</v>
      </c>
      <c r="T37" s="49" t="s">
        <v>78</v>
      </c>
      <c r="U37" s="56"/>
      <c r="V37" s="172">
        <v>42</v>
      </c>
      <c r="W37" s="172">
        <v>30</v>
      </c>
      <c r="X37" s="172">
        <v>38</v>
      </c>
      <c r="Y37" s="172">
        <v>42</v>
      </c>
      <c r="Z37" s="172">
        <v>30</v>
      </c>
      <c r="AA37" s="172">
        <v>38</v>
      </c>
      <c r="AB37" s="50">
        <v>8</v>
      </c>
      <c r="AC37" s="165">
        <v>8</v>
      </c>
      <c r="AD37" s="57">
        <f t="shared" si="45"/>
        <v>9.1199999999999996E-3</v>
      </c>
      <c r="AE37" s="58">
        <v>63</v>
      </c>
      <c r="AF37" s="59">
        <f t="shared" si="46"/>
        <v>55263.157894736847</v>
      </c>
      <c r="AG37" s="60">
        <v>2250</v>
      </c>
      <c r="AH37" s="71">
        <f t="shared" si="47"/>
        <v>4.071428571428571E-2</v>
      </c>
      <c r="AI37" s="142" t="s">
        <v>216</v>
      </c>
      <c r="AJ37" s="169">
        <v>0.309</v>
      </c>
      <c r="AK37" s="64">
        <f t="shared" si="48"/>
        <v>1.18347</v>
      </c>
      <c r="AL37" s="64">
        <f t="shared" si="49"/>
        <v>5.0541842857142862</v>
      </c>
      <c r="AM37" s="63">
        <v>0.01</v>
      </c>
      <c r="AN37" s="64">
        <f t="shared" si="50"/>
        <v>7.2499999999999995E-2</v>
      </c>
      <c r="AO37" s="63">
        <v>0.06</v>
      </c>
      <c r="AP37" s="64">
        <f t="shared" si="51"/>
        <v>0.435</v>
      </c>
      <c r="AQ37" s="65">
        <v>0</v>
      </c>
      <c r="AR37" s="63">
        <v>0</v>
      </c>
      <c r="AS37" s="102">
        <f t="shared" si="52"/>
        <v>0</v>
      </c>
      <c r="AT37" s="64">
        <f t="shared" si="53"/>
        <v>0.50749999999999995</v>
      </c>
      <c r="AU37" s="64">
        <f t="shared" si="54"/>
        <v>5.5616842857142865</v>
      </c>
      <c r="AV37" s="103">
        <f t="shared" si="55"/>
        <v>0.23287113300492598</v>
      </c>
      <c r="AW37" s="67">
        <v>7.25</v>
      </c>
      <c r="AX37" s="84">
        <v>14.99</v>
      </c>
      <c r="AY37" s="104">
        <f t="shared" si="56"/>
        <v>0.51634422948632419</v>
      </c>
      <c r="AZ37" s="84"/>
      <c r="BA37" s="111">
        <f>SUM(BB37:BD37)</f>
        <v>1000</v>
      </c>
      <c r="BB37" s="166">
        <v>1000</v>
      </c>
      <c r="BC37" s="164"/>
      <c r="BD37" s="164"/>
      <c r="BE37" s="64">
        <f t="shared" si="57"/>
        <v>5561.6842857142865</v>
      </c>
      <c r="BF37" s="64">
        <f t="shared" si="58"/>
        <v>7250</v>
      </c>
      <c r="BG37" s="64">
        <f>IF(ISERROR(AX37*BA37),"",AX37*BA37)</f>
        <v>14990</v>
      </c>
      <c r="BH37" s="85">
        <f t="shared" si="60"/>
        <v>5.9849999999999994</v>
      </c>
      <c r="BI37" s="90"/>
      <c r="BJ37" s="90"/>
      <c r="BK37" s="105" t="s">
        <v>131</v>
      </c>
      <c r="BL37" s="105" t="s">
        <v>81</v>
      </c>
      <c r="BM37" s="170" t="s">
        <v>229</v>
      </c>
      <c r="BN37" s="134" t="s">
        <v>222</v>
      </c>
      <c r="BO37" s="123" t="s">
        <v>230</v>
      </c>
      <c r="BP37" s="77"/>
      <c r="BQ37" s="77"/>
      <c r="BR37" s="77"/>
      <c r="BS37" s="82"/>
    </row>
    <row r="38" spans="1:71" s="79" customFormat="1" ht="47.45" customHeight="1">
      <c r="A38" s="45"/>
      <c r="B38" s="174"/>
      <c r="C38" s="47"/>
      <c r="D38" s="110" t="s">
        <v>66</v>
      </c>
      <c r="E38" s="49" t="s">
        <v>67</v>
      </c>
      <c r="F38" s="49" t="s">
        <v>166</v>
      </c>
      <c r="G38" s="47"/>
      <c r="H38" s="175" t="s">
        <v>231</v>
      </c>
      <c r="I38" s="175" t="s">
        <v>231</v>
      </c>
      <c r="J38" s="176" t="s">
        <v>232</v>
      </c>
      <c r="K38" s="176" t="s">
        <v>232</v>
      </c>
      <c r="L38" s="175" t="s">
        <v>233</v>
      </c>
      <c r="M38" s="175" t="s">
        <v>234</v>
      </c>
      <c r="N38" s="177"/>
      <c r="O38" s="177"/>
      <c r="P38" s="54" t="s">
        <v>308</v>
      </c>
      <c r="Q38" s="47"/>
      <c r="R38" s="177" t="s">
        <v>106</v>
      </c>
      <c r="S38" s="97">
        <v>4.55</v>
      </c>
      <c r="T38" s="49" t="s">
        <v>78</v>
      </c>
      <c r="U38" s="47"/>
      <c r="V38" s="178">
        <v>41</v>
      </c>
      <c r="W38" s="178">
        <v>32</v>
      </c>
      <c r="X38" s="178">
        <v>66</v>
      </c>
      <c r="Y38" s="178">
        <v>41</v>
      </c>
      <c r="Z38" s="178">
        <v>32</v>
      </c>
      <c r="AA38" s="178">
        <v>66</v>
      </c>
      <c r="AB38" s="50">
        <v>8</v>
      </c>
      <c r="AC38" s="179">
        <v>6</v>
      </c>
      <c r="AD38" s="57">
        <f t="shared" ref="AD38:AD57" si="65">IF(Y38="","",Y38*Z38*AA38/1000000)</f>
        <v>8.6592000000000002E-2</v>
      </c>
      <c r="AE38" s="58">
        <v>63</v>
      </c>
      <c r="AF38" s="59">
        <f t="shared" si="46"/>
        <v>4365.2993348115297</v>
      </c>
      <c r="AG38" s="60">
        <v>2250</v>
      </c>
      <c r="AH38" s="61">
        <f t="shared" si="47"/>
        <v>0.51542857142857146</v>
      </c>
      <c r="AI38" s="180" t="s">
        <v>172</v>
      </c>
      <c r="AJ38" s="143">
        <v>0.45</v>
      </c>
      <c r="AK38" s="61">
        <f t="shared" si="48"/>
        <v>2.0474999999999999</v>
      </c>
      <c r="AL38" s="61">
        <f t="shared" si="49"/>
        <v>7.1129285714285704</v>
      </c>
      <c r="AM38" s="63">
        <v>0.01</v>
      </c>
      <c r="AN38" s="64">
        <f t="shared" si="50"/>
        <v>0.125</v>
      </c>
      <c r="AO38" s="63">
        <v>0.06</v>
      </c>
      <c r="AP38" s="61">
        <f t="shared" si="51"/>
        <v>0.75</v>
      </c>
      <c r="AQ38" s="65">
        <v>0</v>
      </c>
      <c r="AR38" s="63">
        <v>0</v>
      </c>
      <c r="AS38" s="61">
        <f t="shared" si="52"/>
        <v>0</v>
      </c>
      <c r="AT38" s="61">
        <f t="shared" si="53"/>
        <v>0.875</v>
      </c>
      <c r="AU38" s="61">
        <f t="shared" si="54"/>
        <v>7.9879285714285704</v>
      </c>
      <c r="AV38" s="136">
        <f t="shared" ref="AV38:AV57" si="66">IF(ISERROR((AW38-AU38)/AW38),"",(AW38-AU38)/AW38)</f>
        <v>0.36096571428571439</v>
      </c>
      <c r="AW38" s="67">
        <v>12.5</v>
      </c>
      <c r="AX38" s="84">
        <v>26.99</v>
      </c>
      <c r="AY38" s="136">
        <f t="shared" si="56"/>
        <v>0.53686550574286773</v>
      </c>
      <c r="AZ38" s="65"/>
      <c r="BA38" s="181">
        <f>SUM(BB38:BD38)</f>
        <v>1500</v>
      </c>
      <c r="BB38" s="182"/>
      <c r="BC38" s="183">
        <v>1500</v>
      </c>
      <c r="BD38" s="182"/>
      <c r="BE38" s="65">
        <f t="shared" ref="BE38:BE57" si="67">IF(ISERROR(AU38*BA38),"",AU38*BA38)</f>
        <v>11981.892857142855</v>
      </c>
      <c r="BF38" s="65">
        <f t="shared" ref="BF38:BF57" si="68">IF(ISERROR(AW38*BA38),"",AW38*BA38)</f>
        <v>18750</v>
      </c>
      <c r="BG38" s="65">
        <f t="shared" ref="BG38:BG48" si="69">IF(ISERROR(AX38*BA38),"",AX38*BA38)</f>
        <v>40485</v>
      </c>
      <c r="BH38" s="47">
        <f>IF(V38="","",V38*W38*X38/1000000/AC38*BA38)</f>
        <v>21.648</v>
      </c>
      <c r="BI38" s="47"/>
      <c r="BJ38" s="47"/>
      <c r="BK38" s="177" t="s">
        <v>80</v>
      </c>
      <c r="BL38" s="177" t="s">
        <v>81</v>
      </c>
      <c r="BM38" s="184" t="s">
        <v>235</v>
      </c>
      <c r="BN38" s="185" t="s">
        <v>236</v>
      </c>
      <c r="BO38" s="158" t="s">
        <v>133</v>
      </c>
      <c r="BP38" s="77"/>
      <c r="BQ38" s="77"/>
      <c r="BR38" s="77"/>
      <c r="BS38" s="82"/>
    </row>
    <row r="39" spans="1:71" s="79" customFormat="1" ht="49.5" customHeight="1">
      <c r="A39" s="45"/>
      <c r="B39" s="174"/>
      <c r="C39" s="47"/>
      <c r="D39" s="110" t="s">
        <v>66</v>
      </c>
      <c r="E39" s="49" t="s">
        <v>67</v>
      </c>
      <c r="F39" s="49" t="s">
        <v>166</v>
      </c>
      <c r="G39" s="47"/>
      <c r="H39" s="175" t="s">
        <v>231</v>
      </c>
      <c r="I39" s="175" t="s">
        <v>231</v>
      </c>
      <c r="J39" s="176" t="s">
        <v>232</v>
      </c>
      <c r="K39" s="176" t="s">
        <v>232</v>
      </c>
      <c r="L39" s="175" t="s">
        <v>233</v>
      </c>
      <c r="M39" s="175" t="s">
        <v>237</v>
      </c>
      <c r="N39" s="177"/>
      <c r="O39" s="177"/>
      <c r="P39" s="54" t="s">
        <v>309</v>
      </c>
      <c r="Q39" s="47"/>
      <c r="R39" s="177" t="s">
        <v>106</v>
      </c>
      <c r="S39" s="97">
        <v>4.3</v>
      </c>
      <c r="T39" s="49" t="s">
        <v>78</v>
      </c>
      <c r="U39" s="47"/>
      <c r="V39" s="178">
        <v>41</v>
      </c>
      <c r="W39" s="178">
        <v>32</v>
      </c>
      <c r="X39" s="178">
        <v>66</v>
      </c>
      <c r="Y39" s="178">
        <v>41</v>
      </c>
      <c r="Z39" s="178">
        <v>32</v>
      </c>
      <c r="AA39" s="178">
        <v>66</v>
      </c>
      <c r="AB39" s="50">
        <v>8</v>
      </c>
      <c r="AC39" s="179">
        <v>6</v>
      </c>
      <c r="AD39" s="57">
        <f t="shared" si="65"/>
        <v>8.6592000000000002E-2</v>
      </c>
      <c r="AE39" s="58">
        <v>63</v>
      </c>
      <c r="AF39" s="59">
        <f t="shared" si="46"/>
        <v>4365.2993348115297</v>
      </c>
      <c r="AG39" s="60">
        <v>2250</v>
      </c>
      <c r="AH39" s="61">
        <f t="shared" si="47"/>
        <v>0.51542857142857146</v>
      </c>
      <c r="AI39" s="180" t="s">
        <v>172</v>
      </c>
      <c r="AJ39" s="143">
        <v>0.45</v>
      </c>
      <c r="AK39" s="61">
        <f t="shared" si="48"/>
        <v>1.9350000000000001</v>
      </c>
      <c r="AL39" s="61">
        <f t="shared" si="49"/>
        <v>6.7504285714285714</v>
      </c>
      <c r="AM39" s="63">
        <v>0.01</v>
      </c>
      <c r="AN39" s="64">
        <f t="shared" si="50"/>
        <v>0.12300000000000001</v>
      </c>
      <c r="AO39" s="63">
        <v>0.06</v>
      </c>
      <c r="AP39" s="61">
        <f t="shared" si="51"/>
        <v>0.73799999999999999</v>
      </c>
      <c r="AQ39" s="65">
        <v>0</v>
      </c>
      <c r="AR39" s="63">
        <v>0</v>
      </c>
      <c r="AS39" s="61">
        <f t="shared" si="52"/>
        <v>0</v>
      </c>
      <c r="AT39" s="61">
        <f t="shared" si="53"/>
        <v>0.86099999999999999</v>
      </c>
      <c r="AU39" s="61">
        <f t="shared" si="54"/>
        <v>7.6114285714285712</v>
      </c>
      <c r="AV39" s="136">
        <f t="shared" si="66"/>
        <v>0.38118466898954712</v>
      </c>
      <c r="AW39" s="67">
        <v>12.3</v>
      </c>
      <c r="AX39" s="84">
        <v>26.99</v>
      </c>
      <c r="AY39" s="136">
        <f t="shared" si="56"/>
        <v>0.54427565765098185</v>
      </c>
      <c r="AZ39" s="65"/>
      <c r="BA39" s="181">
        <f t="shared" ref="BA39:BA40" si="70">SUM(BB39:BD39)</f>
        <v>1500</v>
      </c>
      <c r="BB39" s="182"/>
      <c r="BC39" s="183">
        <v>1500</v>
      </c>
      <c r="BD39" s="182"/>
      <c r="BE39" s="65">
        <f t="shared" si="67"/>
        <v>11417.142857142857</v>
      </c>
      <c r="BF39" s="65">
        <f t="shared" si="68"/>
        <v>18450</v>
      </c>
      <c r="BG39" s="65">
        <f t="shared" si="69"/>
        <v>40485</v>
      </c>
      <c r="BH39" s="47">
        <f t="shared" ref="BH39:BH57" si="71">IF(V39="","",V39*W39*X39/1000000/AC39*BA39)</f>
        <v>21.648</v>
      </c>
      <c r="BI39" s="47"/>
      <c r="BJ39" s="47"/>
      <c r="BK39" s="177" t="s">
        <v>80</v>
      </c>
      <c r="BL39" s="177" t="s">
        <v>81</v>
      </c>
      <c r="BM39" s="184" t="s">
        <v>235</v>
      </c>
      <c r="BN39" s="173"/>
      <c r="BO39" s="77"/>
      <c r="BP39" s="77"/>
      <c r="BQ39" s="77"/>
      <c r="BR39" s="77"/>
      <c r="BS39" s="82"/>
    </row>
    <row r="40" spans="1:71" s="79" customFormat="1" ht="48" customHeight="1">
      <c r="A40" s="45"/>
      <c r="B40" s="174"/>
      <c r="C40" s="47"/>
      <c r="D40" s="110" t="s">
        <v>66</v>
      </c>
      <c r="E40" s="49" t="s">
        <v>67</v>
      </c>
      <c r="F40" s="49" t="s">
        <v>166</v>
      </c>
      <c r="G40" s="47"/>
      <c r="H40" s="175" t="s">
        <v>231</v>
      </c>
      <c r="I40" s="175" t="s">
        <v>231</v>
      </c>
      <c r="J40" s="176" t="s">
        <v>232</v>
      </c>
      <c r="K40" s="176" t="s">
        <v>232</v>
      </c>
      <c r="L40" s="175" t="s">
        <v>233</v>
      </c>
      <c r="M40" s="175" t="s">
        <v>238</v>
      </c>
      <c r="N40" s="177"/>
      <c r="O40" s="177"/>
      <c r="P40" s="54" t="s">
        <v>310</v>
      </c>
      <c r="Q40" s="47"/>
      <c r="R40" s="177" t="s">
        <v>106</v>
      </c>
      <c r="S40" s="97">
        <v>4.0999999999999996</v>
      </c>
      <c r="T40" s="49" t="s">
        <v>78</v>
      </c>
      <c r="U40" s="47"/>
      <c r="V40" s="178">
        <v>41</v>
      </c>
      <c r="W40" s="178">
        <v>32</v>
      </c>
      <c r="X40" s="178">
        <v>66</v>
      </c>
      <c r="Y40" s="178">
        <v>41</v>
      </c>
      <c r="Z40" s="178">
        <v>32</v>
      </c>
      <c r="AA40" s="178">
        <v>66</v>
      </c>
      <c r="AB40" s="50">
        <v>8</v>
      </c>
      <c r="AC40" s="179">
        <v>6</v>
      </c>
      <c r="AD40" s="57">
        <f t="shared" si="65"/>
        <v>8.6592000000000002E-2</v>
      </c>
      <c r="AE40" s="58">
        <v>63</v>
      </c>
      <c r="AF40" s="59">
        <f t="shared" si="46"/>
        <v>4365.2993348115297</v>
      </c>
      <c r="AG40" s="60">
        <v>2250</v>
      </c>
      <c r="AH40" s="61">
        <f t="shared" si="47"/>
        <v>0.51542857142857146</v>
      </c>
      <c r="AI40" s="180" t="s">
        <v>172</v>
      </c>
      <c r="AJ40" s="143">
        <v>0.45</v>
      </c>
      <c r="AK40" s="61">
        <f t="shared" si="48"/>
        <v>1.845</v>
      </c>
      <c r="AL40" s="61">
        <f t="shared" si="49"/>
        <v>6.4604285714285705</v>
      </c>
      <c r="AM40" s="63">
        <v>0.01</v>
      </c>
      <c r="AN40" s="64">
        <f t="shared" si="50"/>
        <v>0.12</v>
      </c>
      <c r="AO40" s="63">
        <v>0.06</v>
      </c>
      <c r="AP40" s="61">
        <f t="shared" si="51"/>
        <v>0.72</v>
      </c>
      <c r="AQ40" s="65">
        <v>0</v>
      </c>
      <c r="AR40" s="63">
        <v>0</v>
      </c>
      <c r="AS40" s="61">
        <f t="shared" si="52"/>
        <v>0</v>
      </c>
      <c r="AT40" s="61">
        <f t="shared" si="53"/>
        <v>0.84</v>
      </c>
      <c r="AU40" s="61">
        <f t="shared" si="54"/>
        <v>7.3004285714285704</v>
      </c>
      <c r="AV40" s="136">
        <f t="shared" si="66"/>
        <v>0.39163095238095247</v>
      </c>
      <c r="AW40" s="67">
        <v>12</v>
      </c>
      <c r="AX40" s="84">
        <v>26.99</v>
      </c>
      <c r="AY40" s="136">
        <f t="shared" si="56"/>
        <v>0.55539088551315297</v>
      </c>
      <c r="AZ40" s="65"/>
      <c r="BA40" s="181">
        <f t="shared" si="70"/>
        <v>1500</v>
      </c>
      <c r="BB40" s="182"/>
      <c r="BC40" s="183">
        <v>1500</v>
      </c>
      <c r="BD40" s="182"/>
      <c r="BE40" s="65">
        <f t="shared" si="67"/>
        <v>10950.642857142855</v>
      </c>
      <c r="BF40" s="65">
        <f t="shared" si="68"/>
        <v>18000</v>
      </c>
      <c r="BG40" s="65">
        <f t="shared" si="69"/>
        <v>40485</v>
      </c>
      <c r="BH40" s="47">
        <f t="shared" si="71"/>
        <v>21.648</v>
      </c>
      <c r="BI40" s="47"/>
      <c r="BJ40" s="47"/>
      <c r="BK40" s="177" t="s">
        <v>80</v>
      </c>
      <c r="BL40" s="177" t="s">
        <v>81</v>
      </c>
      <c r="BM40" s="184" t="s">
        <v>235</v>
      </c>
      <c r="BN40" s="173"/>
      <c r="BO40" s="77"/>
      <c r="BP40" s="77"/>
      <c r="BQ40" s="77"/>
      <c r="BR40" s="77"/>
      <c r="BS40" s="82"/>
    </row>
    <row r="41" spans="1:71" s="79" customFormat="1" ht="110.1" customHeight="1">
      <c r="A41" s="45"/>
      <c r="B41" s="47"/>
      <c r="C41" s="47"/>
      <c r="D41" s="110" t="s">
        <v>66</v>
      </c>
      <c r="E41" s="49" t="s">
        <v>67</v>
      </c>
      <c r="F41" s="200" t="s">
        <v>311</v>
      </c>
      <c r="G41" s="47"/>
      <c r="H41" s="93" t="s">
        <v>239</v>
      </c>
      <c r="I41" s="93" t="s">
        <v>239</v>
      </c>
      <c r="J41" s="186" t="s">
        <v>240</v>
      </c>
      <c r="K41" s="186" t="s">
        <v>240</v>
      </c>
      <c r="L41" s="187" t="s">
        <v>241</v>
      </c>
      <c r="M41" s="175" t="s">
        <v>129</v>
      </c>
      <c r="N41" s="175" t="s">
        <v>106</v>
      </c>
      <c r="O41" s="175"/>
      <c r="P41" s="54" t="s">
        <v>242</v>
      </c>
      <c r="Q41" s="177"/>
      <c r="R41" s="188" t="s">
        <v>106</v>
      </c>
      <c r="S41" s="129">
        <f>0.86+0.15</f>
        <v>1.01</v>
      </c>
      <c r="T41" s="49" t="s">
        <v>78</v>
      </c>
      <c r="U41" s="47"/>
      <c r="V41" s="189">
        <v>38.200000000000003</v>
      </c>
      <c r="W41" s="189">
        <v>21</v>
      </c>
      <c r="X41" s="189">
        <v>23</v>
      </c>
      <c r="Y41" s="189">
        <v>38.200000000000003</v>
      </c>
      <c r="Z41" s="189">
        <v>21</v>
      </c>
      <c r="AA41" s="189">
        <v>23</v>
      </c>
      <c r="AB41" s="50">
        <v>8</v>
      </c>
      <c r="AC41" s="179">
        <v>12</v>
      </c>
      <c r="AD41" s="57">
        <f t="shared" si="65"/>
        <v>1.8450600000000001E-2</v>
      </c>
      <c r="AE41" s="58">
        <v>63</v>
      </c>
      <c r="AF41" s="59">
        <f t="shared" si="46"/>
        <v>40974.277259276118</v>
      </c>
      <c r="AG41" s="60">
        <v>2250</v>
      </c>
      <c r="AH41" s="61">
        <f t="shared" si="47"/>
        <v>5.4912500000000003E-2</v>
      </c>
      <c r="AI41" s="163" t="s">
        <v>216</v>
      </c>
      <c r="AJ41" s="143">
        <v>0.45</v>
      </c>
      <c r="AK41" s="61">
        <f t="shared" si="48"/>
        <v>0.45450000000000002</v>
      </c>
      <c r="AL41" s="61">
        <f t="shared" si="49"/>
        <v>1.5194125000000001</v>
      </c>
      <c r="AM41" s="63">
        <v>0.01</v>
      </c>
      <c r="AN41" s="64">
        <f t="shared" si="50"/>
        <v>1.95E-2</v>
      </c>
      <c r="AO41" s="63">
        <v>0.06</v>
      </c>
      <c r="AP41" s="61">
        <f t="shared" si="51"/>
        <v>0.11699999999999999</v>
      </c>
      <c r="AQ41" s="65">
        <v>0</v>
      </c>
      <c r="AR41" s="63">
        <v>0</v>
      </c>
      <c r="AS41" s="61">
        <f t="shared" si="52"/>
        <v>0</v>
      </c>
      <c r="AT41" s="61">
        <f t="shared" si="53"/>
        <v>0.13649999999999998</v>
      </c>
      <c r="AU41" s="61">
        <f t="shared" si="54"/>
        <v>1.6559125000000001</v>
      </c>
      <c r="AV41" s="136">
        <f t="shared" si="66"/>
        <v>0.15081410256410249</v>
      </c>
      <c r="AW41" s="67">
        <v>1.95</v>
      </c>
      <c r="AX41" s="84">
        <v>3.99</v>
      </c>
      <c r="AY41" s="136">
        <f t="shared" si="56"/>
        <v>0.51127819548872178</v>
      </c>
      <c r="AZ41" s="65"/>
      <c r="BA41" s="181">
        <v>3000</v>
      </c>
      <c r="BB41" s="182"/>
      <c r="BC41" s="182"/>
      <c r="BD41" s="182"/>
      <c r="BE41" s="65">
        <f t="shared" si="67"/>
        <v>4967.7375000000002</v>
      </c>
      <c r="BF41" s="65">
        <f t="shared" si="68"/>
        <v>5850</v>
      </c>
      <c r="BG41" s="65">
        <f t="shared" si="69"/>
        <v>11970</v>
      </c>
      <c r="BH41" s="47">
        <f t="shared" si="71"/>
        <v>4.6126500000000004</v>
      </c>
      <c r="BI41" s="47"/>
      <c r="BJ41" s="47"/>
      <c r="BK41" s="177" t="s">
        <v>80</v>
      </c>
      <c r="BL41" s="177" t="s">
        <v>81</v>
      </c>
      <c r="BM41" s="184" t="s">
        <v>243</v>
      </c>
      <c r="BN41" s="185" t="s">
        <v>244</v>
      </c>
      <c r="BO41" s="77"/>
      <c r="BP41" s="77"/>
      <c r="BQ41" s="77"/>
      <c r="BR41" s="77"/>
      <c r="BS41" s="82"/>
    </row>
    <row r="42" spans="1:71" s="79" customFormat="1" ht="110.1" customHeight="1">
      <c r="A42" s="45"/>
      <c r="B42" s="47"/>
      <c r="C42" s="47"/>
      <c r="D42" s="110" t="s">
        <v>66</v>
      </c>
      <c r="E42" s="49" t="s">
        <v>67</v>
      </c>
      <c r="F42" s="200" t="s">
        <v>311</v>
      </c>
      <c r="G42" s="47"/>
      <c r="H42" s="93" t="s">
        <v>245</v>
      </c>
      <c r="I42" s="93" t="s">
        <v>245</v>
      </c>
      <c r="J42" s="186" t="s">
        <v>240</v>
      </c>
      <c r="K42" s="186" t="s">
        <v>240</v>
      </c>
      <c r="L42" s="187" t="s">
        <v>246</v>
      </c>
      <c r="M42" s="175" t="s">
        <v>129</v>
      </c>
      <c r="N42" s="175" t="s">
        <v>106</v>
      </c>
      <c r="O42" s="175"/>
      <c r="P42" s="54" t="s">
        <v>247</v>
      </c>
      <c r="Q42" s="177"/>
      <c r="R42" s="188" t="s">
        <v>106</v>
      </c>
      <c r="S42" s="129">
        <f>1.36+0.15</f>
        <v>1.51</v>
      </c>
      <c r="T42" s="49" t="s">
        <v>78</v>
      </c>
      <c r="U42" s="47"/>
      <c r="V42" s="189">
        <v>32</v>
      </c>
      <c r="W42" s="189">
        <v>32</v>
      </c>
      <c r="X42" s="189">
        <v>35.4</v>
      </c>
      <c r="Y42" s="189">
        <v>32</v>
      </c>
      <c r="Z42" s="189">
        <v>32</v>
      </c>
      <c r="AA42" s="189">
        <v>35.4</v>
      </c>
      <c r="AB42" s="50">
        <v>8</v>
      </c>
      <c r="AC42" s="179">
        <v>12</v>
      </c>
      <c r="AD42" s="57">
        <f t="shared" si="65"/>
        <v>3.62496E-2</v>
      </c>
      <c r="AE42" s="58">
        <v>63</v>
      </c>
      <c r="AF42" s="59">
        <f t="shared" si="46"/>
        <v>20855.402542372882</v>
      </c>
      <c r="AG42" s="60">
        <v>2250</v>
      </c>
      <c r="AH42" s="61">
        <f t="shared" si="47"/>
        <v>0.10788571428571428</v>
      </c>
      <c r="AI42" s="100" t="s">
        <v>107</v>
      </c>
      <c r="AJ42" s="101">
        <v>0.253</v>
      </c>
      <c r="AK42" s="61">
        <f t="shared" si="48"/>
        <v>0.38202999999999998</v>
      </c>
      <c r="AL42" s="61">
        <f t="shared" si="49"/>
        <v>1.9999157142857142</v>
      </c>
      <c r="AM42" s="63">
        <v>0.01</v>
      </c>
      <c r="AN42" s="64">
        <f t="shared" si="50"/>
        <v>2.7999999999999997E-2</v>
      </c>
      <c r="AO42" s="63">
        <v>0.06</v>
      </c>
      <c r="AP42" s="61">
        <f t="shared" si="51"/>
        <v>0.16799999999999998</v>
      </c>
      <c r="AQ42" s="65">
        <v>0</v>
      </c>
      <c r="AR42" s="63">
        <v>0</v>
      </c>
      <c r="AS42" s="61">
        <f t="shared" si="52"/>
        <v>0</v>
      </c>
      <c r="AT42" s="61">
        <f t="shared" si="53"/>
        <v>0.19599999999999998</v>
      </c>
      <c r="AU42" s="61">
        <f t="shared" si="54"/>
        <v>2.1959157142857144</v>
      </c>
      <c r="AV42" s="136">
        <f t="shared" si="66"/>
        <v>0.21574438775510194</v>
      </c>
      <c r="AW42" s="67">
        <v>2.8</v>
      </c>
      <c r="AX42" s="84">
        <v>5.99</v>
      </c>
      <c r="AY42" s="136">
        <f t="shared" si="56"/>
        <v>0.53255425709515869</v>
      </c>
      <c r="AZ42" s="65"/>
      <c r="BA42" s="181">
        <v>3000</v>
      </c>
      <c r="BB42" s="182"/>
      <c r="BC42" s="182"/>
      <c r="BD42" s="182"/>
      <c r="BE42" s="65">
        <f t="shared" si="67"/>
        <v>6587.7471428571434</v>
      </c>
      <c r="BF42" s="65">
        <f t="shared" si="68"/>
        <v>8400</v>
      </c>
      <c r="BG42" s="65">
        <f t="shared" si="69"/>
        <v>17970</v>
      </c>
      <c r="BH42" s="47">
        <f t="shared" si="71"/>
        <v>9.0624000000000002</v>
      </c>
      <c r="BI42" s="47"/>
      <c r="BJ42" s="47"/>
      <c r="BK42" s="177" t="s">
        <v>80</v>
      </c>
      <c r="BL42" s="177" t="s">
        <v>81</v>
      </c>
      <c r="BM42" s="184" t="s">
        <v>243</v>
      </c>
      <c r="BN42" s="185" t="s">
        <v>244</v>
      </c>
      <c r="BO42" s="77"/>
      <c r="BP42" s="77"/>
      <c r="BQ42" s="77"/>
      <c r="BR42" s="77"/>
      <c r="BS42" s="82"/>
    </row>
    <row r="43" spans="1:71" s="79" customFormat="1" ht="110.1" customHeight="1">
      <c r="A43" s="45"/>
      <c r="B43" s="47"/>
      <c r="C43" s="47"/>
      <c r="D43" s="47" t="s">
        <v>66</v>
      </c>
      <c r="E43" s="49" t="s">
        <v>67</v>
      </c>
      <c r="F43" s="200" t="s">
        <v>311</v>
      </c>
      <c r="G43" s="47"/>
      <c r="H43" s="93" t="s">
        <v>248</v>
      </c>
      <c r="I43" s="93" t="s">
        <v>248</v>
      </c>
      <c r="J43" s="186" t="s">
        <v>249</v>
      </c>
      <c r="K43" s="186" t="s">
        <v>249</v>
      </c>
      <c r="L43" s="187" t="s">
        <v>250</v>
      </c>
      <c r="M43" s="175" t="s">
        <v>129</v>
      </c>
      <c r="N43" s="175" t="s">
        <v>106</v>
      </c>
      <c r="O43" s="175"/>
      <c r="P43" s="54" t="s">
        <v>251</v>
      </c>
      <c r="Q43" s="177"/>
      <c r="R43" s="188" t="s">
        <v>106</v>
      </c>
      <c r="S43" s="129">
        <f>2.3+0.15</f>
        <v>2.4499999999999997</v>
      </c>
      <c r="T43" s="49" t="s">
        <v>78</v>
      </c>
      <c r="U43" s="47"/>
      <c r="V43" s="189">
        <v>48.2</v>
      </c>
      <c r="W43" s="189">
        <v>40.5</v>
      </c>
      <c r="X43" s="189">
        <v>25.3</v>
      </c>
      <c r="Y43" s="189">
        <v>48.2</v>
      </c>
      <c r="Z43" s="189">
        <v>40.5</v>
      </c>
      <c r="AA43" s="189">
        <v>25.3</v>
      </c>
      <c r="AB43" s="50">
        <v>8</v>
      </c>
      <c r="AC43" s="179">
        <v>6</v>
      </c>
      <c r="AD43" s="57">
        <f t="shared" si="65"/>
        <v>4.9388130000000002E-2</v>
      </c>
      <c r="AE43" s="58">
        <v>63</v>
      </c>
      <c r="AF43" s="59">
        <f t="shared" si="46"/>
        <v>7653.6609100202813</v>
      </c>
      <c r="AG43" s="60">
        <v>2250</v>
      </c>
      <c r="AH43" s="61">
        <f t="shared" si="47"/>
        <v>0.29397696428571429</v>
      </c>
      <c r="AI43" s="100" t="s">
        <v>107</v>
      </c>
      <c r="AJ43" s="101">
        <v>0.253</v>
      </c>
      <c r="AK43" s="61">
        <f t="shared" si="48"/>
        <v>0.6198499999999999</v>
      </c>
      <c r="AL43" s="61">
        <f t="shared" si="49"/>
        <v>3.3638269642857139</v>
      </c>
      <c r="AM43" s="63">
        <v>0.01</v>
      </c>
      <c r="AN43" s="64">
        <f t="shared" si="50"/>
        <v>4.7500000000000001E-2</v>
      </c>
      <c r="AO43" s="63">
        <v>0.06</v>
      </c>
      <c r="AP43" s="61">
        <f t="shared" si="51"/>
        <v>0.28499999999999998</v>
      </c>
      <c r="AQ43" s="65">
        <v>0</v>
      </c>
      <c r="AR43" s="63">
        <v>0</v>
      </c>
      <c r="AS43" s="61">
        <f t="shared" si="52"/>
        <v>0</v>
      </c>
      <c r="AT43" s="61">
        <f t="shared" si="53"/>
        <v>0.33249999999999996</v>
      </c>
      <c r="AU43" s="61">
        <f t="shared" si="54"/>
        <v>3.6963269642857139</v>
      </c>
      <c r="AV43" s="136">
        <f t="shared" si="66"/>
        <v>0.22182590225563917</v>
      </c>
      <c r="AW43" s="67">
        <v>4.75</v>
      </c>
      <c r="AX43" s="84">
        <v>9.99</v>
      </c>
      <c r="AY43" s="136">
        <f t="shared" si="56"/>
        <v>0.52452452452452458</v>
      </c>
      <c r="AZ43" s="65"/>
      <c r="BA43" s="181">
        <v>3000</v>
      </c>
      <c r="BB43" s="182"/>
      <c r="BC43" s="182"/>
      <c r="BD43" s="182"/>
      <c r="BE43" s="65">
        <f t="shared" si="67"/>
        <v>11088.980892857142</v>
      </c>
      <c r="BF43" s="65">
        <f t="shared" si="68"/>
        <v>14250</v>
      </c>
      <c r="BG43" s="65">
        <f t="shared" si="69"/>
        <v>29970</v>
      </c>
      <c r="BH43" s="47">
        <f t="shared" si="71"/>
        <v>24.694065000000002</v>
      </c>
      <c r="BI43" s="47"/>
      <c r="BJ43" s="47"/>
      <c r="BK43" s="177" t="s">
        <v>80</v>
      </c>
      <c r="BL43" s="177" t="s">
        <v>81</v>
      </c>
      <c r="BM43" s="184" t="s">
        <v>243</v>
      </c>
      <c r="BN43" s="185" t="s">
        <v>244</v>
      </c>
      <c r="BO43" s="77"/>
      <c r="BP43" s="77"/>
      <c r="BQ43" s="77"/>
      <c r="BR43" s="77"/>
      <c r="BS43" s="82"/>
    </row>
    <row r="44" spans="1:71" s="79" customFormat="1" ht="110.1" customHeight="1">
      <c r="A44" s="45"/>
      <c r="B44" s="47"/>
      <c r="C44" s="47"/>
      <c r="D44" s="110" t="s">
        <v>66</v>
      </c>
      <c r="E44" s="49" t="s">
        <v>67</v>
      </c>
      <c r="F44" s="200" t="s">
        <v>311</v>
      </c>
      <c r="G44" s="47"/>
      <c r="H44" s="190" t="s">
        <v>252</v>
      </c>
      <c r="I44" s="190" t="s">
        <v>252</v>
      </c>
      <c r="J44" s="191" t="s">
        <v>253</v>
      </c>
      <c r="K44" s="191" t="s">
        <v>253</v>
      </c>
      <c r="L44" s="192" t="s">
        <v>254</v>
      </c>
      <c r="M44" s="193" t="s">
        <v>199</v>
      </c>
      <c r="N44" s="175" t="s">
        <v>106</v>
      </c>
      <c r="O44" s="175"/>
      <c r="P44" s="54" t="s">
        <v>255</v>
      </c>
      <c r="Q44" s="177"/>
      <c r="R44" s="188" t="s">
        <v>106</v>
      </c>
      <c r="S44" s="129">
        <f>'[1]Serena 12.16'!$P$48</f>
        <v>2.5499999999999998</v>
      </c>
      <c r="T44" s="49" t="s">
        <v>78</v>
      </c>
      <c r="U44" s="47"/>
      <c r="V44" s="192">
        <v>28</v>
      </c>
      <c r="W44" s="192">
        <v>23</v>
      </c>
      <c r="X44" s="192">
        <v>15</v>
      </c>
      <c r="Y44" s="192">
        <v>28</v>
      </c>
      <c r="Z44" s="192">
        <v>23</v>
      </c>
      <c r="AA44" s="192">
        <v>15</v>
      </c>
      <c r="AB44" s="50">
        <v>8</v>
      </c>
      <c r="AC44" s="179">
        <v>6</v>
      </c>
      <c r="AD44" s="57">
        <f t="shared" si="65"/>
        <v>9.6600000000000002E-3</v>
      </c>
      <c r="AE44" s="58">
        <v>63</v>
      </c>
      <c r="AF44" s="59">
        <f t="shared" si="46"/>
        <v>39130.434782608689</v>
      </c>
      <c r="AG44" s="60">
        <v>2250</v>
      </c>
      <c r="AH44" s="61">
        <f t="shared" si="47"/>
        <v>5.7500000000000009E-2</v>
      </c>
      <c r="AI44" s="194" t="s">
        <v>256</v>
      </c>
      <c r="AJ44" s="195">
        <v>0.70300000000000007</v>
      </c>
      <c r="AK44" s="61">
        <f t="shared" si="48"/>
        <v>1.7926500000000001</v>
      </c>
      <c r="AL44" s="61">
        <f t="shared" si="49"/>
        <v>4.40015</v>
      </c>
      <c r="AM44" s="63">
        <v>0.01</v>
      </c>
      <c r="AN44" s="64">
        <f t="shared" si="50"/>
        <v>7.0000000000000007E-2</v>
      </c>
      <c r="AO44" s="63">
        <v>0.06</v>
      </c>
      <c r="AP44" s="61">
        <f t="shared" si="51"/>
        <v>0.42</v>
      </c>
      <c r="AQ44" s="65">
        <v>0</v>
      </c>
      <c r="AR44" s="63">
        <v>0</v>
      </c>
      <c r="AS44" s="61">
        <f t="shared" si="52"/>
        <v>0</v>
      </c>
      <c r="AT44" s="61">
        <f t="shared" si="53"/>
        <v>0.49</v>
      </c>
      <c r="AU44" s="61">
        <f t="shared" si="54"/>
        <v>4.8901500000000002</v>
      </c>
      <c r="AV44" s="136">
        <f t="shared" si="66"/>
        <v>0.30140714285714282</v>
      </c>
      <c r="AW44" s="144">
        <v>7</v>
      </c>
      <c r="AX44" s="84">
        <v>15.99</v>
      </c>
      <c r="AY44" s="136">
        <f t="shared" si="56"/>
        <v>0.56222639149468423</v>
      </c>
      <c r="AZ44" s="65"/>
      <c r="BA44" s="181">
        <f>SUM(BB44:BD44)</f>
        <v>2000</v>
      </c>
      <c r="BB44" s="182">
        <v>2000</v>
      </c>
      <c r="BC44" s="182"/>
      <c r="BD44" s="182"/>
      <c r="BE44" s="65">
        <f t="shared" si="67"/>
        <v>9780.3000000000011</v>
      </c>
      <c r="BF44" s="65">
        <f t="shared" si="68"/>
        <v>14000</v>
      </c>
      <c r="BG44" s="65">
        <f t="shared" si="69"/>
        <v>31980</v>
      </c>
      <c r="BH44" s="47">
        <f t="shared" si="71"/>
        <v>3.22</v>
      </c>
      <c r="BI44" s="47"/>
      <c r="BJ44" s="47"/>
      <c r="BK44" s="177" t="s">
        <v>80</v>
      </c>
      <c r="BL44" s="177" t="s">
        <v>81</v>
      </c>
      <c r="BM44" s="184" t="s">
        <v>229</v>
      </c>
      <c r="BN44" s="185" t="s">
        <v>257</v>
      </c>
      <c r="BO44" s="158" t="s">
        <v>258</v>
      </c>
      <c r="BP44" s="158" t="s">
        <v>259</v>
      </c>
      <c r="BQ44" s="123" t="s">
        <v>260</v>
      </c>
      <c r="BR44" s="77"/>
      <c r="BS44" s="196"/>
    </row>
    <row r="45" spans="1:71" s="79" customFormat="1" ht="110.1" customHeight="1">
      <c r="A45" s="45"/>
      <c r="B45" s="47"/>
      <c r="C45" s="47"/>
      <c r="D45" s="110" t="s">
        <v>66</v>
      </c>
      <c r="E45" s="49" t="s">
        <v>67</v>
      </c>
      <c r="F45" s="200" t="s">
        <v>311</v>
      </c>
      <c r="G45" s="47"/>
      <c r="H45" s="190" t="s">
        <v>252</v>
      </c>
      <c r="I45" s="190" t="s">
        <v>252</v>
      </c>
      <c r="J45" s="191" t="s">
        <v>253</v>
      </c>
      <c r="K45" s="191" t="s">
        <v>253</v>
      </c>
      <c r="L45" s="192" t="s">
        <v>254</v>
      </c>
      <c r="M45" s="193" t="s">
        <v>193</v>
      </c>
      <c r="N45" s="175" t="s">
        <v>106</v>
      </c>
      <c r="O45" s="175"/>
      <c r="P45" s="54" t="s">
        <v>261</v>
      </c>
      <c r="Q45" s="177"/>
      <c r="R45" s="188" t="s">
        <v>106</v>
      </c>
      <c r="S45" s="129">
        <f>'[1]Serena 12.16'!$P$48</f>
        <v>2.5499999999999998</v>
      </c>
      <c r="T45" s="49" t="s">
        <v>78</v>
      </c>
      <c r="U45" s="47"/>
      <c r="V45" s="192">
        <v>28</v>
      </c>
      <c r="W45" s="192">
        <v>23</v>
      </c>
      <c r="X45" s="192">
        <v>15</v>
      </c>
      <c r="Y45" s="192">
        <v>28</v>
      </c>
      <c r="Z45" s="192">
        <v>23</v>
      </c>
      <c r="AA45" s="192">
        <v>15</v>
      </c>
      <c r="AB45" s="50">
        <v>8</v>
      </c>
      <c r="AC45" s="179">
        <v>6</v>
      </c>
      <c r="AD45" s="57">
        <f t="shared" si="65"/>
        <v>9.6600000000000002E-3</v>
      </c>
      <c r="AE45" s="58">
        <v>63</v>
      </c>
      <c r="AF45" s="59">
        <f t="shared" si="46"/>
        <v>39130.434782608689</v>
      </c>
      <c r="AG45" s="60">
        <v>2250</v>
      </c>
      <c r="AH45" s="61">
        <f t="shared" si="47"/>
        <v>5.7500000000000009E-2</v>
      </c>
      <c r="AI45" s="194" t="s">
        <v>256</v>
      </c>
      <c r="AJ45" s="195">
        <v>0.70300000000000007</v>
      </c>
      <c r="AK45" s="61">
        <f t="shared" si="48"/>
        <v>1.7926500000000001</v>
      </c>
      <c r="AL45" s="61">
        <f t="shared" si="49"/>
        <v>4.40015</v>
      </c>
      <c r="AM45" s="63">
        <v>0.01</v>
      </c>
      <c r="AN45" s="64">
        <f t="shared" si="50"/>
        <v>7.0000000000000007E-2</v>
      </c>
      <c r="AO45" s="63">
        <v>0.06</v>
      </c>
      <c r="AP45" s="61">
        <f t="shared" si="51"/>
        <v>0.42</v>
      </c>
      <c r="AQ45" s="65">
        <v>0</v>
      </c>
      <c r="AR45" s="63">
        <v>0</v>
      </c>
      <c r="AS45" s="61">
        <f t="shared" si="52"/>
        <v>0</v>
      </c>
      <c r="AT45" s="61">
        <f t="shared" si="53"/>
        <v>0.49</v>
      </c>
      <c r="AU45" s="61">
        <f t="shared" si="54"/>
        <v>4.8901500000000002</v>
      </c>
      <c r="AV45" s="136">
        <f t="shared" si="66"/>
        <v>0.30140714285714282</v>
      </c>
      <c r="AW45" s="144">
        <v>7</v>
      </c>
      <c r="AX45" s="84">
        <v>15.99</v>
      </c>
      <c r="AY45" s="136">
        <f t="shared" si="56"/>
        <v>0.56222639149468423</v>
      </c>
      <c r="AZ45" s="65"/>
      <c r="BA45" s="181">
        <f t="shared" ref="BA45:BA48" si="72">SUM(BB45:BD45)</f>
        <v>2000</v>
      </c>
      <c r="BB45" s="182">
        <v>2000</v>
      </c>
      <c r="BC45" s="182"/>
      <c r="BD45" s="182"/>
      <c r="BE45" s="65">
        <f t="shared" si="67"/>
        <v>9780.3000000000011</v>
      </c>
      <c r="BF45" s="65">
        <f t="shared" si="68"/>
        <v>14000</v>
      </c>
      <c r="BG45" s="65">
        <f t="shared" si="69"/>
        <v>31980</v>
      </c>
      <c r="BH45" s="47">
        <f t="shared" si="71"/>
        <v>3.22</v>
      </c>
      <c r="BI45" s="47"/>
      <c r="BJ45" s="47"/>
      <c r="BK45" s="177" t="s">
        <v>80</v>
      </c>
      <c r="BL45" s="177" t="s">
        <v>81</v>
      </c>
      <c r="BM45" s="184" t="s">
        <v>229</v>
      </c>
      <c r="BN45" s="185"/>
      <c r="BO45" s="158"/>
      <c r="BP45" s="158"/>
      <c r="BQ45" s="123"/>
      <c r="BR45" s="77"/>
      <c r="BS45" s="196"/>
    </row>
    <row r="46" spans="1:71" s="79" customFormat="1" ht="110.1" customHeight="1">
      <c r="A46" s="45"/>
      <c r="B46" s="47"/>
      <c r="C46" s="47"/>
      <c r="D46" s="110" t="s">
        <v>66</v>
      </c>
      <c r="E46" s="49" t="s">
        <v>67</v>
      </c>
      <c r="F46" s="200" t="s">
        <v>311</v>
      </c>
      <c r="G46" s="47"/>
      <c r="H46" s="190" t="s">
        <v>252</v>
      </c>
      <c r="I46" s="190" t="s">
        <v>252</v>
      </c>
      <c r="J46" s="191" t="s">
        <v>253</v>
      </c>
      <c r="K46" s="191" t="s">
        <v>253</v>
      </c>
      <c r="L46" s="192" t="s">
        <v>254</v>
      </c>
      <c r="M46" s="193" t="s">
        <v>262</v>
      </c>
      <c r="N46" s="175" t="s">
        <v>106</v>
      </c>
      <c r="O46" s="175"/>
      <c r="P46" s="54" t="s">
        <v>263</v>
      </c>
      <c r="Q46" s="177"/>
      <c r="R46" s="188" t="s">
        <v>106</v>
      </c>
      <c r="S46" s="129">
        <f>'[1]Serena 12.16'!$P$48</f>
        <v>2.5499999999999998</v>
      </c>
      <c r="T46" s="49" t="s">
        <v>78</v>
      </c>
      <c r="U46" s="47"/>
      <c r="V46" s="192">
        <v>28</v>
      </c>
      <c r="W46" s="192">
        <v>23</v>
      </c>
      <c r="X46" s="192">
        <v>15</v>
      </c>
      <c r="Y46" s="192">
        <v>28</v>
      </c>
      <c r="Z46" s="192">
        <v>23</v>
      </c>
      <c r="AA46" s="192">
        <v>15</v>
      </c>
      <c r="AB46" s="50">
        <v>8</v>
      </c>
      <c r="AC46" s="179">
        <v>6</v>
      </c>
      <c r="AD46" s="57">
        <f t="shared" si="65"/>
        <v>9.6600000000000002E-3</v>
      </c>
      <c r="AE46" s="58">
        <v>63</v>
      </c>
      <c r="AF46" s="59">
        <f t="shared" si="46"/>
        <v>39130.434782608689</v>
      </c>
      <c r="AG46" s="60">
        <v>2250</v>
      </c>
      <c r="AH46" s="61">
        <f t="shared" si="47"/>
        <v>5.7500000000000009E-2</v>
      </c>
      <c r="AI46" s="194" t="s">
        <v>256</v>
      </c>
      <c r="AJ46" s="195">
        <v>0.70300000000000007</v>
      </c>
      <c r="AK46" s="61">
        <f t="shared" si="48"/>
        <v>1.7926500000000001</v>
      </c>
      <c r="AL46" s="61">
        <f t="shared" si="49"/>
        <v>4.40015</v>
      </c>
      <c r="AM46" s="63">
        <v>0.01</v>
      </c>
      <c r="AN46" s="64">
        <f t="shared" si="50"/>
        <v>7.0000000000000007E-2</v>
      </c>
      <c r="AO46" s="63">
        <v>0.06</v>
      </c>
      <c r="AP46" s="61">
        <f t="shared" si="51"/>
        <v>0.42</v>
      </c>
      <c r="AQ46" s="65">
        <v>0</v>
      </c>
      <c r="AR46" s="63">
        <v>0</v>
      </c>
      <c r="AS46" s="61">
        <f t="shared" si="52"/>
        <v>0</v>
      </c>
      <c r="AT46" s="61">
        <f t="shared" si="53"/>
        <v>0.49</v>
      </c>
      <c r="AU46" s="61">
        <f t="shared" si="54"/>
        <v>4.8901500000000002</v>
      </c>
      <c r="AV46" s="136">
        <f t="shared" si="66"/>
        <v>0.30140714285714282</v>
      </c>
      <c r="AW46" s="144">
        <v>7</v>
      </c>
      <c r="AX46" s="84">
        <v>15.99</v>
      </c>
      <c r="AY46" s="136">
        <f t="shared" si="56"/>
        <v>0.56222639149468423</v>
      </c>
      <c r="AZ46" s="65"/>
      <c r="BA46" s="181">
        <f t="shared" si="72"/>
        <v>1500</v>
      </c>
      <c r="BB46" s="182">
        <v>1500</v>
      </c>
      <c r="BC46" s="182"/>
      <c r="BD46" s="182"/>
      <c r="BE46" s="65">
        <f t="shared" si="67"/>
        <v>7335.2250000000004</v>
      </c>
      <c r="BF46" s="65">
        <f t="shared" si="68"/>
        <v>10500</v>
      </c>
      <c r="BG46" s="65">
        <f t="shared" si="69"/>
        <v>23985</v>
      </c>
      <c r="BH46" s="47">
        <f t="shared" si="71"/>
        <v>2.415</v>
      </c>
      <c r="BI46" s="47"/>
      <c r="BJ46" s="47"/>
      <c r="BK46" s="177" t="s">
        <v>80</v>
      </c>
      <c r="BL46" s="177" t="s">
        <v>81</v>
      </c>
      <c r="BM46" s="184" t="s">
        <v>229</v>
      </c>
      <c r="BN46" s="185"/>
      <c r="BO46" s="158"/>
      <c r="BP46" s="158"/>
      <c r="BQ46" s="123"/>
      <c r="BR46" s="77"/>
      <c r="BS46" s="196"/>
    </row>
    <row r="47" spans="1:71" s="79" customFormat="1" ht="110.1" customHeight="1">
      <c r="A47" s="45"/>
      <c r="B47" s="47"/>
      <c r="C47" s="47"/>
      <c r="D47" s="110" t="s">
        <v>66</v>
      </c>
      <c r="E47" s="49" t="s">
        <v>67</v>
      </c>
      <c r="F47" s="200" t="s">
        <v>311</v>
      </c>
      <c r="G47" s="47"/>
      <c r="H47" s="190" t="s">
        <v>252</v>
      </c>
      <c r="I47" s="190" t="s">
        <v>252</v>
      </c>
      <c r="J47" s="191" t="s">
        <v>253</v>
      </c>
      <c r="K47" s="191" t="s">
        <v>253</v>
      </c>
      <c r="L47" s="192" t="s">
        <v>254</v>
      </c>
      <c r="M47" s="193" t="s">
        <v>264</v>
      </c>
      <c r="N47" s="175" t="s">
        <v>106</v>
      </c>
      <c r="O47" s="175"/>
      <c r="P47" s="54" t="s">
        <v>265</v>
      </c>
      <c r="Q47" s="177"/>
      <c r="R47" s="188" t="s">
        <v>106</v>
      </c>
      <c r="S47" s="129">
        <f>'[1]Serena 12.16'!$P$48</f>
        <v>2.5499999999999998</v>
      </c>
      <c r="T47" s="49" t="s">
        <v>78</v>
      </c>
      <c r="U47" s="47"/>
      <c r="V47" s="192">
        <v>28</v>
      </c>
      <c r="W47" s="192">
        <v>23</v>
      </c>
      <c r="X47" s="192">
        <v>15</v>
      </c>
      <c r="Y47" s="192">
        <v>28</v>
      </c>
      <c r="Z47" s="192">
        <v>23</v>
      </c>
      <c r="AA47" s="192">
        <v>15</v>
      </c>
      <c r="AB47" s="50">
        <v>8</v>
      </c>
      <c r="AC47" s="179">
        <v>6</v>
      </c>
      <c r="AD47" s="57">
        <f t="shared" si="65"/>
        <v>9.6600000000000002E-3</v>
      </c>
      <c r="AE47" s="58">
        <v>63</v>
      </c>
      <c r="AF47" s="59">
        <f t="shared" si="46"/>
        <v>39130.434782608689</v>
      </c>
      <c r="AG47" s="60">
        <v>2250</v>
      </c>
      <c r="AH47" s="61">
        <f t="shared" si="47"/>
        <v>5.7500000000000009E-2</v>
      </c>
      <c r="AI47" s="194" t="s">
        <v>256</v>
      </c>
      <c r="AJ47" s="195">
        <v>0.70300000000000007</v>
      </c>
      <c r="AK47" s="61">
        <f t="shared" si="48"/>
        <v>1.7926500000000001</v>
      </c>
      <c r="AL47" s="61">
        <f t="shared" si="49"/>
        <v>4.40015</v>
      </c>
      <c r="AM47" s="63">
        <v>0.01</v>
      </c>
      <c r="AN47" s="64">
        <f t="shared" si="50"/>
        <v>7.0000000000000007E-2</v>
      </c>
      <c r="AO47" s="63">
        <v>0.06</v>
      </c>
      <c r="AP47" s="61">
        <f t="shared" si="51"/>
        <v>0.42</v>
      </c>
      <c r="AQ47" s="65">
        <v>0</v>
      </c>
      <c r="AR47" s="63">
        <v>0</v>
      </c>
      <c r="AS47" s="61">
        <f t="shared" si="52"/>
        <v>0</v>
      </c>
      <c r="AT47" s="61">
        <f t="shared" si="53"/>
        <v>0.49</v>
      </c>
      <c r="AU47" s="61">
        <f t="shared" si="54"/>
        <v>4.8901500000000002</v>
      </c>
      <c r="AV47" s="136">
        <f t="shared" si="66"/>
        <v>0.30140714285714282</v>
      </c>
      <c r="AW47" s="144">
        <v>7</v>
      </c>
      <c r="AX47" s="84">
        <v>15.99</v>
      </c>
      <c r="AY47" s="136">
        <f t="shared" si="56"/>
        <v>0.56222639149468423</v>
      </c>
      <c r="AZ47" s="65"/>
      <c r="BA47" s="181">
        <f t="shared" si="72"/>
        <v>1500</v>
      </c>
      <c r="BB47" s="182">
        <v>1500</v>
      </c>
      <c r="BC47" s="182"/>
      <c r="BD47" s="182"/>
      <c r="BE47" s="65">
        <f t="shared" si="67"/>
        <v>7335.2250000000004</v>
      </c>
      <c r="BF47" s="65">
        <f t="shared" si="68"/>
        <v>10500</v>
      </c>
      <c r="BG47" s="65">
        <f t="shared" si="69"/>
        <v>23985</v>
      </c>
      <c r="BH47" s="47">
        <f t="shared" si="71"/>
        <v>2.415</v>
      </c>
      <c r="BI47" s="47"/>
      <c r="BJ47" s="47"/>
      <c r="BK47" s="177" t="s">
        <v>80</v>
      </c>
      <c r="BL47" s="177" t="s">
        <v>81</v>
      </c>
      <c r="BM47" s="184" t="s">
        <v>229</v>
      </c>
      <c r="BN47" s="185"/>
      <c r="BO47" s="158"/>
      <c r="BP47" s="158"/>
      <c r="BQ47" s="123"/>
      <c r="BR47" s="77"/>
      <c r="BS47" s="196"/>
    </row>
    <row r="48" spans="1:71" s="79" customFormat="1" ht="110.1" customHeight="1">
      <c r="A48" s="45"/>
      <c r="B48" s="47"/>
      <c r="C48" s="47"/>
      <c r="D48" s="110" t="s">
        <v>66</v>
      </c>
      <c r="E48" s="49" t="s">
        <v>67</v>
      </c>
      <c r="F48" s="200" t="s">
        <v>311</v>
      </c>
      <c r="G48" s="47"/>
      <c r="H48" s="190" t="s">
        <v>252</v>
      </c>
      <c r="I48" s="190" t="s">
        <v>252</v>
      </c>
      <c r="J48" s="191" t="s">
        <v>253</v>
      </c>
      <c r="K48" s="191" t="s">
        <v>253</v>
      </c>
      <c r="L48" s="192" t="s">
        <v>254</v>
      </c>
      <c r="M48" s="193" t="s">
        <v>266</v>
      </c>
      <c r="N48" s="175" t="s">
        <v>106</v>
      </c>
      <c r="O48" s="175"/>
      <c r="P48" s="54" t="s">
        <v>267</v>
      </c>
      <c r="Q48" s="177"/>
      <c r="R48" s="188" t="s">
        <v>106</v>
      </c>
      <c r="S48" s="129">
        <f>'[1]Serena 12.16'!$P$48</f>
        <v>2.5499999999999998</v>
      </c>
      <c r="T48" s="49" t="s">
        <v>78</v>
      </c>
      <c r="U48" s="47"/>
      <c r="V48" s="192">
        <v>28</v>
      </c>
      <c r="W48" s="192">
        <v>23</v>
      </c>
      <c r="X48" s="192">
        <v>15</v>
      </c>
      <c r="Y48" s="192">
        <v>28</v>
      </c>
      <c r="Z48" s="192">
        <v>23</v>
      </c>
      <c r="AA48" s="192">
        <v>15</v>
      </c>
      <c r="AB48" s="50">
        <v>8</v>
      </c>
      <c r="AC48" s="179">
        <v>6</v>
      </c>
      <c r="AD48" s="57">
        <f t="shared" si="65"/>
        <v>9.6600000000000002E-3</v>
      </c>
      <c r="AE48" s="58">
        <v>63</v>
      </c>
      <c r="AF48" s="59">
        <f t="shared" si="46"/>
        <v>39130.434782608689</v>
      </c>
      <c r="AG48" s="60">
        <v>2250</v>
      </c>
      <c r="AH48" s="61">
        <f t="shared" si="47"/>
        <v>5.7500000000000009E-2</v>
      </c>
      <c r="AI48" s="194" t="s">
        <v>256</v>
      </c>
      <c r="AJ48" s="195">
        <v>0.70300000000000007</v>
      </c>
      <c r="AK48" s="61">
        <f t="shared" si="48"/>
        <v>1.7926500000000001</v>
      </c>
      <c r="AL48" s="61">
        <f t="shared" si="49"/>
        <v>4.40015</v>
      </c>
      <c r="AM48" s="63">
        <v>0.01</v>
      </c>
      <c r="AN48" s="64">
        <f t="shared" si="50"/>
        <v>7.0000000000000007E-2</v>
      </c>
      <c r="AO48" s="63">
        <v>0.06</v>
      </c>
      <c r="AP48" s="61">
        <f t="shared" si="51"/>
        <v>0.42</v>
      </c>
      <c r="AQ48" s="65">
        <v>0</v>
      </c>
      <c r="AR48" s="63">
        <v>0</v>
      </c>
      <c r="AS48" s="61">
        <f t="shared" si="52"/>
        <v>0</v>
      </c>
      <c r="AT48" s="61">
        <f t="shared" si="53"/>
        <v>0.49</v>
      </c>
      <c r="AU48" s="61">
        <f t="shared" si="54"/>
        <v>4.8901500000000002</v>
      </c>
      <c r="AV48" s="136">
        <f t="shared" si="66"/>
        <v>0.30140714285714282</v>
      </c>
      <c r="AW48" s="144">
        <v>7</v>
      </c>
      <c r="AX48" s="84">
        <v>15.99</v>
      </c>
      <c r="AY48" s="136">
        <f t="shared" si="56"/>
        <v>0.56222639149468423</v>
      </c>
      <c r="AZ48" s="65"/>
      <c r="BA48" s="181">
        <f t="shared" si="72"/>
        <v>1500</v>
      </c>
      <c r="BB48" s="182">
        <v>1500</v>
      </c>
      <c r="BC48" s="182"/>
      <c r="BD48" s="182"/>
      <c r="BE48" s="65">
        <f t="shared" si="67"/>
        <v>7335.2250000000004</v>
      </c>
      <c r="BF48" s="65">
        <f t="shared" si="68"/>
        <v>10500</v>
      </c>
      <c r="BG48" s="65">
        <f t="shared" si="69"/>
        <v>23985</v>
      </c>
      <c r="BH48" s="47">
        <f t="shared" si="71"/>
        <v>2.415</v>
      </c>
      <c r="BI48" s="47"/>
      <c r="BJ48" s="47"/>
      <c r="BK48" s="177" t="s">
        <v>80</v>
      </c>
      <c r="BL48" s="177" t="s">
        <v>81</v>
      </c>
      <c r="BM48" s="184" t="s">
        <v>229</v>
      </c>
      <c r="BN48" s="185"/>
      <c r="BO48" s="158"/>
      <c r="BP48" s="158"/>
      <c r="BQ48" s="123"/>
      <c r="BR48" s="77"/>
      <c r="BS48" s="196"/>
    </row>
    <row r="49" spans="1:71" s="79" customFormat="1" ht="110.1" customHeight="1">
      <c r="A49" s="45"/>
      <c r="B49" s="47"/>
      <c r="C49" s="47"/>
      <c r="D49" s="197" t="s">
        <v>187</v>
      </c>
      <c r="E49" s="49" t="s">
        <v>188</v>
      </c>
      <c r="F49" s="200" t="s">
        <v>311</v>
      </c>
      <c r="G49" s="47"/>
      <c r="H49" s="190" t="s">
        <v>268</v>
      </c>
      <c r="I49" s="190" t="s">
        <v>268</v>
      </c>
      <c r="J49" s="191" t="s">
        <v>253</v>
      </c>
      <c r="K49" s="191" t="s">
        <v>253</v>
      </c>
      <c r="L49" s="192" t="s">
        <v>269</v>
      </c>
      <c r="M49" s="175" t="s">
        <v>270</v>
      </c>
      <c r="N49" s="175" t="s">
        <v>106</v>
      </c>
      <c r="O49" s="175"/>
      <c r="P49" s="153" t="s">
        <v>271</v>
      </c>
      <c r="Q49" s="177"/>
      <c r="R49" s="188" t="s">
        <v>106</v>
      </c>
      <c r="S49" s="129">
        <f>'[1]Serena 12.16'!$P$51</f>
        <v>3.25</v>
      </c>
      <c r="T49" s="49" t="s">
        <v>78</v>
      </c>
      <c r="U49" s="47"/>
      <c r="V49" s="192">
        <v>28</v>
      </c>
      <c r="W49" s="192">
        <v>24</v>
      </c>
      <c r="X49" s="192">
        <v>17</v>
      </c>
      <c r="Y49" s="192">
        <v>28</v>
      </c>
      <c r="Z49" s="192">
        <v>24</v>
      </c>
      <c r="AA49" s="192">
        <v>17</v>
      </c>
      <c r="AB49" s="50">
        <v>8</v>
      </c>
      <c r="AC49" s="179">
        <v>6</v>
      </c>
      <c r="AD49" s="57">
        <f t="shared" si="65"/>
        <v>1.1424E-2</v>
      </c>
      <c r="AE49" s="58">
        <v>63</v>
      </c>
      <c r="AF49" s="59">
        <f t="shared" si="46"/>
        <v>33088.23529411765</v>
      </c>
      <c r="AG49" s="60">
        <v>2250</v>
      </c>
      <c r="AH49" s="61">
        <f t="shared" si="47"/>
        <v>6.7999999999999991E-2</v>
      </c>
      <c r="AI49" s="194" t="s">
        <v>256</v>
      </c>
      <c r="AJ49" s="195">
        <v>0.70300000000000007</v>
      </c>
      <c r="AK49" s="61">
        <f t="shared" si="48"/>
        <v>2.2847500000000003</v>
      </c>
      <c r="AL49" s="61">
        <f t="shared" si="49"/>
        <v>5.6027500000000003</v>
      </c>
      <c r="AM49" s="63">
        <v>0.01</v>
      </c>
      <c r="AN49" s="64">
        <f t="shared" si="50"/>
        <v>8.5000000000000006E-2</v>
      </c>
      <c r="AO49" s="63">
        <v>0.06</v>
      </c>
      <c r="AP49" s="61">
        <f t="shared" si="51"/>
        <v>0.51</v>
      </c>
      <c r="AQ49" s="65">
        <v>0</v>
      </c>
      <c r="AR49" s="63">
        <v>0</v>
      </c>
      <c r="AS49" s="61">
        <f t="shared" si="52"/>
        <v>0</v>
      </c>
      <c r="AT49" s="61">
        <f t="shared" si="53"/>
        <v>0.59499999999999997</v>
      </c>
      <c r="AU49" s="61">
        <f t="shared" si="54"/>
        <v>6.1977500000000001</v>
      </c>
      <c r="AV49" s="136">
        <f t="shared" si="66"/>
        <v>0.27085294117647057</v>
      </c>
      <c r="AW49" s="144">
        <v>8.5</v>
      </c>
      <c r="AX49" s="84">
        <v>19.989999999999998</v>
      </c>
      <c r="AY49" s="136">
        <f t="shared" si="56"/>
        <v>0.57478739369684839</v>
      </c>
      <c r="AZ49" s="65"/>
      <c r="BA49" s="181">
        <v>2000</v>
      </c>
      <c r="BB49" s="182"/>
      <c r="BC49" s="182">
        <v>2000</v>
      </c>
      <c r="BD49" s="182"/>
      <c r="BE49" s="65">
        <f t="shared" si="67"/>
        <v>12395.5</v>
      </c>
      <c r="BF49" s="65">
        <f t="shared" si="68"/>
        <v>17000</v>
      </c>
      <c r="BG49" s="65">
        <f>IF(ISERROR(AX49*BA49),"",AX49*BA49)</f>
        <v>39980</v>
      </c>
      <c r="BH49" s="47">
        <f t="shared" si="71"/>
        <v>3.8080000000000003</v>
      </c>
      <c r="BI49" s="47"/>
      <c r="BJ49" s="47"/>
      <c r="BK49" s="177" t="s">
        <v>80</v>
      </c>
      <c r="BL49" s="177" t="s">
        <v>81</v>
      </c>
      <c r="BM49" s="184" t="s">
        <v>229</v>
      </c>
      <c r="BN49" s="134" t="s">
        <v>272</v>
      </c>
      <c r="BO49" s="158" t="s">
        <v>133</v>
      </c>
      <c r="BP49" s="126" t="s">
        <v>273</v>
      </c>
      <c r="BQ49" s="198" t="s">
        <v>274</v>
      </c>
      <c r="BR49" s="77"/>
      <c r="BS49" s="82"/>
    </row>
    <row r="50" spans="1:71" s="79" customFormat="1" ht="110.1" customHeight="1">
      <c r="A50" s="45"/>
      <c r="B50" s="47"/>
      <c r="C50" s="47"/>
      <c r="D50" s="197" t="s">
        <v>187</v>
      </c>
      <c r="E50" s="49" t="s">
        <v>188</v>
      </c>
      <c r="F50" s="200" t="s">
        <v>311</v>
      </c>
      <c r="G50" s="47"/>
      <c r="H50" s="190" t="s">
        <v>268</v>
      </c>
      <c r="I50" s="190" t="s">
        <v>268</v>
      </c>
      <c r="J50" s="191" t="s">
        <v>253</v>
      </c>
      <c r="K50" s="191" t="s">
        <v>253</v>
      </c>
      <c r="L50" s="192" t="s">
        <v>269</v>
      </c>
      <c r="M50" s="175" t="s">
        <v>224</v>
      </c>
      <c r="N50" s="175" t="s">
        <v>106</v>
      </c>
      <c r="O50" s="175"/>
      <c r="P50" s="153" t="s">
        <v>275</v>
      </c>
      <c r="Q50" s="177"/>
      <c r="R50" s="188" t="s">
        <v>106</v>
      </c>
      <c r="S50" s="129">
        <f>'[1]Serena 12.16'!$P$51</f>
        <v>3.25</v>
      </c>
      <c r="T50" s="49" t="s">
        <v>78</v>
      </c>
      <c r="U50" s="47"/>
      <c r="V50" s="192">
        <v>28</v>
      </c>
      <c r="W50" s="192">
        <v>24</v>
      </c>
      <c r="X50" s="192">
        <v>17</v>
      </c>
      <c r="Y50" s="192">
        <v>28</v>
      </c>
      <c r="Z50" s="192">
        <v>24</v>
      </c>
      <c r="AA50" s="192">
        <v>17</v>
      </c>
      <c r="AB50" s="50">
        <v>8</v>
      </c>
      <c r="AC50" s="179">
        <v>6</v>
      </c>
      <c r="AD50" s="57">
        <f t="shared" si="65"/>
        <v>1.1424E-2</v>
      </c>
      <c r="AE50" s="58">
        <v>63</v>
      </c>
      <c r="AF50" s="59">
        <f t="shared" si="46"/>
        <v>33088.23529411765</v>
      </c>
      <c r="AG50" s="60">
        <v>2250</v>
      </c>
      <c r="AH50" s="61">
        <f t="shared" si="47"/>
        <v>6.7999999999999991E-2</v>
      </c>
      <c r="AI50" s="194" t="s">
        <v>256</v>
      </c>
      <c r="AJ50" s="195">
        <v>0.70300000000000007</v>
      </c>
      <c r="AK50" s="61">
        <f t="shared" si="48"/>
        <v>2.2847500000000003</v>
      </c>
      <c r="AL50" s="61">
        <f t="shared" si="49"/>
        <v>5.6027500000000003</v>
      </c>
      <c r="AM50" s="63">
        <v>0.01</v>
      </c>
      <c r="AN50" s="64">
        <f t="shared" si="50"/>
        <v>8.5000000000000006E-2</v>
      </c>
      <c r="AO50" s="63">
        <v>0.06</v>
      </c>
      <c r="AP50" s="61">
        <f t="shared" si="51"/>
        <v>0.51</v>
      </c>
      <c r="AQ50" s="65">
        <v>0</v>
      </c>
      <c r="AR50" s="63">
        <v>0</v>
      </c>
      <c r="AS50" s="61">
        <f t="shared" si="52"/>
        <v>0</v>
      </c>
      <c r="AT50" s="61">
        <f t="shared" si="53"/>
        <v>0.59499999999999997</v>
      </c>
      <c r="AU50" s="61">
        <f t="shared" si="54"/>
        <v>6.1977500000000001</v>
      </c>
      <c r="AV50" s="136">
        <f t="shared" si="66"/>
        <v>0.27085294117647057</v>
      </c>
      <c r="AW50" s="144">
        <v>8.5</v>
      </c>
      <c r="AX50" s="84">
        <v>19.989999999999998</v>
      </c>
      <c r="AY50" s="136">
        <f t="shared" si="56"/>
        <v>0.57478739369684839</v>
      </c>
      <c r="AZ50" s="65"/>
      <c r="BA50" s="181">
        <v>2000</v>
      </c>
      <c r="BB50" s="182"/>
      <c r="BC50" s="182">
        <v>2000</v>
      </c>
      <c r="BD50" s="182"/>
      <c r="BE50" s="65">
        <f t="shared" si="67"/>
        <v>12395.5</v>
      </c>
      <c r="BF50" s="65">
        <f t="shared" si="68"/>
        <v>17000</v>
      </c>
      <c r="BG50" s="65">
        <f t="shared" ref="BG50:BG51" si="73">IF(ISERROR(AX50*BA50),"",AX50*BA50)</f>
        <v>39980</v>
      </c>
      <c r="BH50" s="47">
        <f t="shared" si="71"/>
        <v>3.8080000000000003</v>
      </c>
      <c r="BI50" s="47"/>
      <c r="BJ50" s="47"/>
      <c r="BK50" s="177" t="s">
        <v>80</v>
      </c>
      <c r="BL50" s="177" t="s">
        <v>81</v>
      </c>
      <c r="BM50" s="184" t="s">
        <v>229</v>
      </c>
      <c r="BN50" s="134"/>
      <c r="BO50" s="158"/>
      <c r="BP50" s="126"/>
      <c r="BQ50" s="198"/>
      <c r="BR50" s="77"/>
      <c r="BS50" s="82"/>
    </row>
    <row r="51" spans="1:71" s="79" customFormat="1" ht="110.1" customHeight="1">
      <c r="A51" s="45"/>
      <c r="B51" s="47"/>
      <c r="C51" s="47"/>
      <c r="D51" s="197" t="s">
        <v>187</v>
      </c>
      <c r="E51" s="49" t="s">
        <v>188</v>
      </c>
      <c r="F51" s="200" t="s">
        <v>311</v>
      </c>
      <c r="G51" s="47"/>
      <c r="H51" s="190" t="s">
        <v>268</v>
      </c>
      <c r="I51" s="190" t="s">
        <v>268</v>
      </c>
      <c r="J51" s="191" t="s">
        <v>253</v>
      </c>
      <c r="K51" s="191" t="s">
        <v>253</v>
      </c>
      <c r="L51" s="192" t="s">
        <v>269</v>
      </c>
      <c r="M51" s="175" t="s">
        <v>276</v>
      </c>
      <c r="N51" s="175" t="s">
        <v>106</v>
      </c>
      <c r="O51" s="175"/>
      <c r="P51" s="153" t="s">
        <v>277</v>
      </c>
      <c r="Q51" s="177"/>
      <c r="R51" s="188" t="s">
        <v>106</v>
      </c>
      <c r="S51" s="129">
        <f>'[1]Serena 12.16'!$P$51</f>
        <v>3.25</v>
      </c>
      <c r="T51" s="49" t="s">
        <v>78</v>
      </c>
      <c r="U51" s="47"/>
      <c r="V51" s="192">
        <v>28</v>
      </c>
      <c r="W51" s="192">
        <v>24</v>
      </c>
      <c r="X51" s="192">
        <v>17</v>
      </c>
      <c r="Y51" s="192">
        <v>28</v>
      </c>
      <c r="Z51" s="192">
        <v>24</v>
      </c>
      <c r="AA51" s="192">
        <v>17</v>
      </c>
      <c r="AB51" s="50">
        <v>8</v>
      </c>
      <c r="AC51" s="179">
        <v>6</v>
      </c>
      <c r="AD51" s="57">
        <f t="shared" si="65"/>
        <v>1.1424E-2</v>
      </c>
      <c r="AE51" s="58">
        <v>63</v>
      </c>
      <c r="AF51" s="59">
        <f t="shared" si="46"/>
        <v>33088.23529411765</v>
      </c>
      <c r="AG51" s="60">
        <v>2250</v>
      </c>
      <c r="AH51" s="61">
        <f t="shared" si="47"/>
        <v>6.7999999999999991E-2</v>
      </c>
      <c r="AI51" s="194" t="s">
        <v>256</v>
      </c>
      <c r="AJ51" s="195">
        <v>0.70300000000000007</v>
      </c>
      <c r="AK51" s="61">
        <f t="shared" si="48"/>
        <v>2.2847500000000003</v>
      </c>
      <c r="AL51" s="61">
        <f t="shared" si="49"/>
        <v>5.6027500000000003</v>
      </c>
      <c r="AM51" s="63">
        <v>0.01</v>
      </c>
      <c r="AN51" s="64">
        <f t="shared" si="50"/>
        <v>8.5000000000000006E-2</v>
      </c>
      <c r="AO51" s="63">
        <v>0.06</v>
      </c>
      <c r="AP51" s="61">
        <f t="shared" si="51"/>
        <v>0.51</v>
      </c>
      <c r="AQ51" s="65">
        <v>0</v>
      </c>
      <c r="AR51" s="63">
        <v>0</v>
      </c>
      <c r="AS51" s="61">
        <f t="shared" si="52"/>
        <v>0</v>
      </c>
      <c r="AT51" s="61">
        <f t="shared" si="53"/>
        <v>0.59499999999999997</v>
      </c>
      <c r="AU51" s="61">
        <f t="shared" si="54"/>
        <v>6.1977500000000001</v>
      </c>
      <c r="AV51" s="136">
        <f t="shared" si="66"/>
        <v>0.27085294117647057</v>
      </c>
      <c r="AW51" s="144">
        <v>8.5</v>
      </c>
      <c r="AX51" s="84">
        <v>19.989999999999998</v>
      </c>
      <c r="AY51" s="136">
        <f t="shared" si="56"/>
        <v>0.57478739369684839</v>
      </c>
      <c r="AZ51" s="65"/>
      <c r="BA51" s="181">
        <v>2000</v>
      </c>
      <c r="BB51" s="182"/>
      <c r="BC51" s="182">
        <v>2000</v>
      </c>
      <c r="BD51" s="182"/>
      <c r="BE51" s="65">
        <f t="shared" si="67"/>
        <v>12395.5</v>
      </c>
      <c r="BF51" s="65">
        <f t="shared" si="68"/>
        <v>17000</v>
      </c>
      <c r="BG51" s="65">
        <f t="shared" si="73"/>
        <v>39980</v>
      </c>
      <c r="BH51" s="47">
        <f t="shared" si="71"/>
        <v>3.8080000000000003</v>
      </c>
      <c r="BI51" s="47"/>
      <c r="BJ51" s="47"/>
      <c r="BK51" s="177" t="s">
        <v>80</v>
      </c>
      <c r="BL51" s="177" t="s">
        <v>81</v>
      </c>
      <c r="BM51" s="184" t="s">
        <v>229</v>
      </c>
      <c r="BN51" s="134"/>
      <c r="BO51" s="158"/>
      <c r="BP51" s="126"/>
      <c r="BQ51" s="198"/>
      <c r="BR51" s="77"/>
      <c r="BS51" s="82"/>
    </row>
    <row r="52" spans="1:71" s="79" customFormat="1" ht="110.1" customHeight="1">
      <c r="A52" s="45"/>
      <c r="B52" s="47"/>
      <c r="C52" s="47"/>
      <c r="D52" s="197" t="s">
        <v>187</v>
      </c>
      <c r="E52" s="49" t="s">
        <v>188</v>
      </c>
      <c r="F52" s="200" t="s">
        <v>311</v>
      </c>
      <c r="G52" s="47"/>
      <c r="H52" s="190" t="s">
        <v>278</v>
      </c>
      <c r="I52" s="190" t="s">
        <v>278</v>
      </c>
      <c r="J52" s="191" t="s">
        <v>279</v>
      </c>
      <c r="K52" s="191" t="s">
        <v>279</v>
      </c>
      <c r="L52" s="192" t="s">
        <v>269</v>
      </c>
      <c r="M52" s="157" t="s">
        <v>99</v>
      </c>
      <c r="N52" s="175" t="s">
        <v>106</v>
      </c>
      <c r="O52" s="175"/>
      <c r="P52" s="153" t="s">
        <v>280</v>
      </c>
      <c r="Q52" s="177"/>
      <c r="R52" s="188" t="s">
        <v>106</v>
      </c>
      <c r="S52" s="97">
        <v>3.29</v>
      </c>
      <c r="T52" s="49" t="s">
        <v>78</v>
      </c>
      <c r="U52" s="47"/>
      <c r="V52" s="192">
        <v>28</v>
      </c>
      <c r="W52" s="192">
        <v>24</v>
      </c>
      <c r="X52" s="192">
        <v>17</v>
      </c>
      <c r="Y52" s="192">
        <v>28</v>
      </c>
      <c r="Z52" s="192">
        <v>24</v>
      </c>
      <c r="AA52" s="192">
        <v>17</v>
      </c>
      <c r="AB52" s="50">
        <v>8</v>
      </c>
      <c r="AC52" s="179">
        <v>6</v>
      </c>
      <c r="AD52" s="57">
        <f t="shared" si="65"/>
        <v>1.1424E-2</v>
      </c>
      <c r="AE52" s="58">
        <v>63</v>
      </c>
      <c r="AF52" s="59">
        <f t="shared" si="46"/>
        <v>33088.23529411765</v>
      </c>
      <c r="AG52" s="60">
        <v>2250</v>
      </c>
      <c r="AH52" s="61">
        <f t="shared" si="47"/>
        <v>6.7999999999999991E-2</v>
      </c>
      <c r="AI52" s="194" t="s">
        <v>256</v>
      </c>
      <c r="AJ52" s="195">
        <v>0.70300000000000007</v>
      </c>
      <c r="AK52" s="61">
        <f t="shared" si="48"/>
        <v>2.3128700000000002</v>
      </c>
      <c r="AL52" s="61">
        <f t="shared" si="49"/>
        <v>5.6708700000000007</v>
      </c>
      <c r="AM52" s="63">
        <v>0.01</v>
      </c>
      <c r="AN52" s="64">
        <f t="shared" si="50"/>
        <v>8.5000000000000006E-2</v>
      </c>
      <c r="AO52" s="63">
        <v>0.06</v>
      </c>
      <c r="AP52" s="61">
        <f t="shared" si="51"/>
        <v>0.51</v>
      </c>
      <c r="AQ52" s="65">
        <v>0</v>
      </c>
      <c r="AR52" s="63">
        <v>0</v>
      </c>
      <c r="AS52" s="61">
        <f t="shared" si="52"/>
        <v>0</v>
      </c>
      <c r="AT52" s="61">
        <f t="shared" si="53"/>
        <v>0.59499999999999997</v>
      </c>
      <c r="AU52" s="61">
        <f t="shared" si="54"/>
        <v>6.2658700000000005</v>
      </c>
      <c r="AV52" s="136">
        <f t="shared" si="66"/>
        <v>0.26283882352941168</v>
      </c>
      <c r="AW52" s="67">
        <v>8.5</v>
      </c>
      <c r="AX52" s="84">
        <v>19.989999999999998</v>
      </c>
      <c r="AY52" s="136">
        <f t="shared" si="56"/>
        <v>0.57478739369684839</v>
      </c>
      <c r="AZ52" s="65"/>
      <c r="BA52" s="199">
        <v>2000</v>
      </c>
      <c r="BB52" s="182"/>
      <c r="BC52" s="182"/>
      <c r="BD52" s="182"/>
      <c r="BE52" s="65">
        <f t="shared" si="67"/>
        <v>12531.740000000002</v>
      </c>
      <c r="BF52" s="65">
        <f t="shared" si="68"/>
        <v>17000</v>
      </c>
      <c r="BG52" s="65">
        <f>IF(ISERROR(AX52*BA52),"",AX52*BA52)</f>
        <v>39980</v>
      </c>
      <c r="BH52" s="47">
        <f t="shared" si="71"/>
        <v>3.8080000000000003</v>
      </c>
      <c r="BI52" s="47"/>
      <c r="BJ52" s="47"/>
      <c r="BK52" s="177" t="s">
        <v>80</v>
      </c>
      <c r="BL52" s="177" t="s">
        <v>81</v>
      </c>
      <c r="BM52" s="184" t="s">
        <v>229</v>
      </c>
      <c r="BN52" s="134" t="s">
        <v>272</v>
      </c>
      <c r="BO52" s="77"/>
      <c r="BP52" s="157" t="s">
        <v>281</v>
      </c>
      <c r="BQ52" s="77"/>
      <c r="BR52" s="77"/>
      <c r="BS52" s="82"/>
    </row>
    <row r="53" spans="1:71" s="79" customFormat="1" ht="110.1" customHeight="1">
      <c r="A53" s="45"/>
      <c r="B53" s="47"/>
      <c r="C53" s="47"/>
      <c r="D53" s="197" t="s">
        <v>187</v>
      </c>
      <c r="E53" s="49" t="s">
        <v>188</v>
      </c>
      <c r="F53" s="200" t="s">
        <v>311</v>
      </c>
      <c r="G53" s="47"/>
      <c r="H53" s="190" t="s">
        <v>278</v>
      </c>
      <c r="I53" s="190" t="s">
        <v>278</v>
      </c>
      <c r="J53" s="191" t="s">
        <v>279</v>
      </c>
      <c r="K53" s="191" t="s">
        <v>279</v>
      </c>
      <c r="L53" s="192" t="s">
        <v>269</v>
      </c>
      <c r="M53" s="157" t="s">
        <v>99</v>
      </c>
      <c r="N53" s="175" t="s">
        <v>106</v>
      </c>
      <c r="O53" s="175"/>
      <c r="P53" s="153" t="s">
        <v>282</v>
      </c>
      <c r="Q53" s="177"/>
      <c r="R53" s="188" t="s">
        <v>106</v>
      </c>
      <c r="S53" s="97">
        <v>3.29</v>
      </c>
      <c r="T53" s="49" t="s">
        <v>78</v>
      </c>
      <c r="U53" s="47"/>
      <c r="V53" s="192">
        <v>28</v>
      </c>
      <c r="W53" s="192">
        <v>24</v>
      </c>
      <c r="X53" s="192">
        <v>17</v>
      </c>
      <c r="Y53" s="192">
        <v>28</v>
      </c>
      <c r="Z53" s="192">
        <v>24</v>
      </c>
      <c r="AA53" s="192">
        <v>17</v>
      </c>
      <c r="AB53" s="50">
        <v>8</v>
      </c>
      <c r="AC53" s="179">
        <v>6</v>
      </c>
      <c r="AD53" s="57">
        <f t="shared" si="65"/>
        <v>1.1424E-2</v>
      </c>
      <c r="AE53" s="58">
        <v>63</v>
      </c>
      <c r="AF53" s="59">
        <f t="shared" si="46"/>
        <v>33088.23529411765</v>
      </c>
      <c r="AG53" s="60">
        <v>2250</v>
      </c>
      <c r="AH53" s="61">
        <f t="shared" si="47"/>
        <v>6.7999999999999991E-2</v>
      </c>
      <c r="AI53" s="194" t="s">
        <v>256</v>
      </c>
      <c r="AJ53" s="195">
        <v>0.70300000000000007</v>
      </c>
      <c r="AK53" s="61">
        <f t="shared" si="48"/>
        <v>2.3128700000000002</v>
      </c>
      <c r="AL53" s="61">
        <f t="shared" si="49"/>
        <v>5.6708700000000007</v>
      </c>
      <c r="AM53" s="63">
        <v>0.01</v>
      </c>
      <c r="AN53" s="64">
        <f t="shared" si="50"/>
        <v>8.5000000000000006E-2</v>
      </c>
      <c r="AO53" s="63">
        <v>0.06</v>
      </c>
      <c r="AP53" s="61">
        <f t="shared" si="51"/>
        <v>0.51</v>
      </c>
      <c r="AQ53" s="65">
        <v>0</v>
      </c>
      <c r="AR53" s="63">
        <v>0</v>
      </c>
      <c r="AS53" s="61">
        <f t="shared" si="52"/>
        <v>0</v>
      </c>
      <c r="AT53" s="61">
        <f t="shared" si="53"/>
        <v>0.59499999999999997</v>
      </c>
      <c r="AU53" s="61">
        <f t="shared" si="54"/>
        <v>6.2658700000000005</v>
      </c>
      <c r="AV53" s="136">
        <f t="shared" si="66"/>
        <v>0.26283882352941168</v>
      </c>
      <c r="AW53" s="67">
        <v>8.5</v>
      </c>
      <c r="AX53" s="84">
        <v>19.989999999999998</v>
      </c>
      <c r="AY53" s="136">
        <f t="shared" si="56"/>
        <v>0.57478739369684839</v>
      </c>
      <c r="AZ53" s="65"/>
      <c r="BA53" s="199">
        <v>2000</v>
      </c>
      <c r="BB53" s="182"/>
      <c r="BC53" s="182"/>
      <c r="BD53" s="182"/>
      <c r="BE53" s="65">
        <f t="shared" si="67"/>
        <v>12531.740000000002</v>
      </c>
      <c r="BF53" s="65">
        <f t="shared" si="68"/>
        <v>17000</v>
      </c>
      <c r="BG53" s="65">
        <f t="shared" ref="BG53:BG54" si="74">IF(ISERROR(AX53*BA53),"",AX53*BA53)</f>
        <v>39980</v>
      </c>
      <c r="BH53" s="47">
        <f t="shared" si="71"/>
        <v>3.8080000000000003</v>
      </c>
      <c r="BI53" s="47"/>
      <c r="BJ53" s="47"/>
      <c r="BK53" s="177" t="s">
        <v>80</v>
      </c>
      <c r="BL53" s="177" t="s">
        <v>81</v>
      </c>
      <c r="BM53" s="184" t="s">
        <v>229</v>
      </c>
      <c r="BN53" s="134" t="s">
        <v>272</v>
      </c>
      <c r="BO53" s="77"/>
      <c r="BP53" s="157" t="s">
        <v>281</v>
      </c>
      <c r="BQ53" s="77"/>
      <c r="BR53" s="77"/>
      <c r="BS53" s="82"/>
    </row>
    <row r="54" spans="1:71" s="79" customFormat="1" ht="110.1" customHeight="1">
      <c r="A54" s="45"/>
      <c r="B54" s="47"/>
      <c r="C54" s="47"/>
      <c r="D54" s="197" t="s">
        <v>187</v>
      </c>
      <c r="E54" s="49" t="s">
        <v>188</v>
      </c>
      <c r="F54" s="200" t="s">
        <v>311</v>
      </c>
      <c r="G54" s="47"/>
      <c r="H54" s="190" t="s">
        <v>278</v>
      </c>
      <c r="I54" s="190" t="s">
        <v>278</v>
      </c>
      <c r="J54" s="191" t="s">
        <v>279</v>
      </c>
      <c r="K54" s="191" t="s">
        <v>279</v>
      </c>
      <c r="L54" s="192" t="s">
        <v>269</v>
      </c>
      <c r="M54" s="157" t="s">
        <v>283</v>
      </c>
      <c r="N54" s="175" t="s">
        <v>106</v>
      </c>
      <c r="O54" s="175"/>
      <c r="P54" s="153" t="s">
        <v>284</v>
      </c>
      <c r="Q54" s="177"/>
      <c r="R54" s="188" t="s">
        <v>106</v>
      </c>
      <c r="S54" s="97">
        <v>3.29</v>
      </c>
      <c r="T54" s="49" t="s">
        <v>78</v>
      </c>
      <c r="U54" s="47"/>
      <c r="V54" s="192">
        <v>28</v>
      </c>
      <c r="W54" s="192">
        <v>24</v>
      </c>
      <c r="X54" s="192">
        <v>17</v>
      </c>
      <c r="Y54" s="192">
        <v>28</v>
      </c>
      <c r="Z54" s="192">
        <v>24</v>
      </c>
      <c r="AA54" s="192">
        <v>17</v>
      </c>
      <c r="AB54" s="50">
        <v>8</v>
      </c>
      <c r="AC54" s="179">
        <v>6</v>
      </c>
      <c r="AD54" s="57">
        <f t="shared" si="65"/>
        <v>1.1424E-2</v>
      </c>
      <c r="AE54" s="58">
        <v>63</v>
      </c>
      <c r="AF54" s="59">
        <f t="shared" si="46"/>
        <v>33088.23529411765</v>
      </c>
      <c r="AG54" s="60">
        <v>2250</v>
      </c>
      <c r="AH54" s="61">
        <f t="shared" si="47"/>
        <v>6.7999999999999991E-2</v>
      </c>
      <c r="AI54" s="194" t="s">
        <v>256</v>
      </c>
      <c r="AJ54" s="195">
        <v>0.70300000000000007</v>
      </c>
      <c r="AK54" s="61">
        <f t="shared" si="48"/>
        <v>2.3128700000000002</v>
      </c>
      <c r="AL54" s="61">
        <f t="shared" si="49"/>
        <v>5.6708700000000007</v>
      </c>
      <c r="AM54" s="63">
        <v>0.01</v>
      </c>
      <c r="AN54" s="64">
        <f t="shared" si="50"/>
        <v>8.5000000000000006E-2</v>
      </c>
      <c r="AO54" s="63">
        <v>0.06</v>
      </c>
      <c r="AP54" s="61">
        <f t="shared" si="51"/>
        <v>0.51</v>
      </c>
      <c r="AQ54" s="65">
        <v>0</v>
      </c>
      <c r="AR54" s="63">
        <v>0</v>
      </c>
      <c r="AS54" s="61">
        <f t="shared" si="52"/>
        <v>0</v>
      </c>
      <c r="AT54" s="61">
        <f t="shared" si="53"/>
        <v>0.59499999999999997</v>
      </c>
      <c r="AU54" s="61">
        <f t="shared" si="54"/>
        <v>6.2658700000000005</v>
      </c>
      <c r="AV54" s="136">
        <f t="shared" si="66"/>
        <v>0.26283882352941168</v>
      </c>
      <c r="AW54" s="67">
        <v>8.5</v>
      </c>
      <c r="AX54" s="84">
        <v>19.989999999999998</v>
      </c>
      <c r="AY54" s="136">
        <f t="shared" si="56"/>
        <v>0.57478739369684839</v>
      </c>
      <c r="AZ54" s="65"/>
      <c r="BA54" s="199">
        <v>2000</v>
      </c>
      <c r="BB54" s="182"/>
      <c r="BC54" s="182"/>
      <c r="BD54" s="182"/>
      <c r="BE54" s="65">
        <f t="shared" si="67"/>
        <v>12531.740000000002</v>
      </c>
      <c r="BF54" s="65">
        <f t="shared" si="68"/>
        <v>17000</v>
      </c>
      <c r="BG54" s="65">
        <f t="shared" si="74"/>
        <v>39980</v>
      </c>
      <c r="BH54" s="47">
        <f t="shared" si="71"/>
        <v>3.8080000000000003</v>
      </c>
      <c r="BI54" s="47"/>
      <c r="BJ54" s="47"/>
      <c r="BK54" s="177" t="s">
        <v>80</v>
      </c>
      <c r="BL54" s="177" t="s">
        <v>81</v>
      </c>
      <c r="BM54" s="184" t="s">
        <v>229</v>
      </c>
      <c r="BN54" s="134" t="s">
        <v>272</v>
      </c>
      <c r="BO54" s="77"/>
      <c r="BP54" s="157" t="s">
        <v>281</v>
      </c>
      <c r="BQ54" s="77"/>
      <c r="BR54" s="77"/>
      <c r="BS54" s="82"/>
    </row>
    <row r="55" spans="1:71" s="79" customFormat="1" ht="110.1" customHeight="1">
      <c r="A55" s="45"/>
      <c r="B55" s="47"/>
      <c r="C55" s="47"/>
      <c r="D55" s="197" t="s">
        <v>187</v>
      </c>
      <c r="E55" s="49" t="s">
        <v>188</v>
      </c>
      <c r="F55" s="200" t="s">
        <v>311</v>
      </c>
      <c r="G55" s="47"/>
      <c r="H55" s="190" t="s">
        <v>285</v>
      </c>
      <c r="I55" s="190" t="s">
        <v>285</v>
      </c>
      <c r="J55" s="191" t="s">
        <v>286</v>
      </c>
      <c r="K55" s="191" t="s">
        <v>286</v>
      </c>
      <c r="L55" s="192" t="s">
        <v>269</v>
      </c>
      <c r="M55" s="157" t="s">
        <v>99</v>
      </c>
      <c r="N55" s="175" t="s">
        <v>106</v>
      </c>
      <c r="O55" s="175"/>
      <c r="P55" s="153" t="s">
        <v>287</v>
      </c>
      <c r="Q55" s="177"/>
      <c r="R55" s="188" t="s">
        <v>106</v>
      </c>
      <c r="S55" s="97">
        <v>3.38</v>
      </c>
      <c r="T55" s="49" t="s">
        <v>78</v>
      </c>
      <c r="U55" s="47"/>
      <c r="V55" s="192">
        <v>28</v>
      </c>
      <c r="W55" s="192">
        <v>24</v>
      </c>
      <c r="X55" s="192">
        <v>17</v>
      </c>
      <c r="Y55" s="192">
        <v>28</v>
      </c>
      <c r="Z55" s="192">
        <v>24</v>
      </c>
      <c r="AA55" s="192">
        <v>17</v>
      </c>
      <c r="AB55" s="50">
        <v>8</v>
      </c>
      <c r="AC55" s="179">
        <v>6</v>
      </c>
      <c r="AD55" s="57">
        <f t="shared" si="65"/>
        <v>1.1424E-2</v>
      </c>
      <c r="AE55" s="58">
        <v>63</v>
      </c>
      <c r="AF55" s="59">
        <f t="shared" si="46"/>
        <v>33088.23529411765</v>
      </c>
      <c r="AG55" s="60">
        <v>2250</v>
      </c>
      <c r="AH55" s="61">
        <f t="shared" si="47"/>
        <v>6.7999999999999991E-2</v>
      </c>
      <c r="AI55" s="194" t="s">
        <v>256</v>
      </c>
      <c r="AJ55" s="195">
        <v>0.70300000000000007</v>
      </c>
      <c r="AK55" s="61">
        <f t="shared" si="48"/>
        <v>2.3761400000000004</v>
      </c>
      <c r="AL55" s="61">
        <f t="shared" si="49"/>
        <v>5.8241399999999999</v>
      </c>
      <c r="AM55" s="63">
        <v>0.01</v>
      </c>
      <c r="AN55" s="64">
        <f t="shared" si="50"/>
        <v>8.5000000000000006E-2</v>
      </c>
      <c r="AO55" s="63">
        <v>0.06</v>
      </c>
      <c r="AP55" s="61">
        <f t="shared" si="51"/>
        <v>0.51</v>
      </c>
      <c r="AQ55" s="65">
        <v>0</v>
      </c>
      <c r="AR55" s="63">
        <v>0</v>
      </c>
      <c r="AS55" s="61">
        <f t="shared" si="52"/>
        <v>0</v>
      </c>
      <c r="AT55" s="61">
        <f t="shared" si="53"/>
        <v>0.59499999999999997</v>
      </c>
      <c r="AU55" s="61">
        <f t="shared" si="54"/>
        <v>6.4191399999999996</v>
      </c>
      <c r="AV55" s="136">
        <f t="shared" si="66"/>
        <v>0.24480705882352946</v>
      </c>
      <c r="AW55" s="67">
        <v>8.5</v>
      </c>
      <c r="AX55" s="84">
        <v>19.989999999999998</v>
      </c>
      <c r="AY55" s="136">
        <f t="shared" si="56"/>
        <v>0.57478739369684839</v>
      </c>
      <c r="AZ55" s="65"/>
      <c r="BA55" s="199">
        <v>2000</v>
      </c>
      <c r="BB55" s="182"/>
      <c r="BC55" s="182"/>
      <c r="BD55" s="182"/>
      <c r="BE55" s="65">
        <f t="shared" si="67"/>
        <v>12838.279999999999</v>
      </c>
      <c r="BF55" s="65">
        <f t="shared" si="68"/>
        <v>17000</v>
      </c>
      <c r="BG55" s="65">
        <f>IF(ISERROR(AX55*BA55),"",AX55*BA55)</f>
        <v>39980</v>
      </c>
      <c r="BH55" s="47">
        <f t="shared" si="71"/>
        <v>3.8080000000000003</v>
      </c>
      <c r="BI55" s="47"/>
      <c r="BJ55" s="47"/>
      <c r="BK55" s="177" t="s">
        <v>80</v>
      </c>
      <c r="BL55" s="177" t="s">
        <v>81</v>
      </c>
      <c r="BM55" s="184" t="s">
        <v>229</v>
      </c>
      <c r="BN55" s="134" t="s">
        <v>272</v>
      </c>
      <c r="BO55" s="77"/>
      <c r="BP55" s="77"/>
      <c r="BQ55" s="77"/>
      <c r="BR55" s="77"/>
      <c r="BS55" s="82"/>
    </row>
    <row r="56" spans="1:71" s="79" customFormat="1" ht="110.1" customHeight="1">
      <c r="A56" s="45"/>
      <c r="B56" s="47"/>
      <c r="C56" s="47"/>
      <c r="D56" s="197" t="s">
        <v>187</v>
      </c>
      <c r="E56" s="49" t="s">
        <v>188</v>
      </c>
      <c r="F56" s="200" t="s">
        <v>311</v>
      </c>
      <c r="G56" s="47"/>
      <c r="H56" s="190" t="s">
        <v>285</v>
      </c>
      <c r="I56" s="190" t="s">
        <v>285</v>
      </c>
      <c r="J56" s="191" t="s">
        <v>286</v>
      </c>
      <c r="K56" s="191" t="s">
        <v>286</v>
      </c>
      <c r="L56" s="192" t="s">
        <v>269</v>
      </c>
      <c r="M56" s="157" t="s">
        <v>199</v>
      </c>
      <c r="N56" s="175" t="s">
        <v>106</v>
      </c>
      <c r="O56" s="175"/>
      <c r="P56" s="153" t="s">
        <v>288</v>
      </c>
      <c r="Q56" s="177"/>
      <c r="R56" s="188" t="s">
        <v>106</v>
      </c>
      <c r="S56" s="97">
        <v>3.38</v>
      </c>
      <c r="T56" s="49" t="s">
        <v>78</v>
      </c>
      <c r="U56" s="47"/>
      <c r="V56" s="192">
        <v>28</v>
      </c>
      <c r="W56" s="192">
        <v>24</v>
      </c>
      <c r="X56" s="192">
        <v>17</v>
      </c>
      <c r="Y56" s="192">
        <v>28</v>
      </c>
      <c r="Z56" s="192">
        <v>24</v>
      </c>
      <c r="AA56" s="192">
        <v>17</v>
      </c>
      <c r="AB56" s="50">
        <v>8</v>
      </c>
      <c r="AC56" s="179">
        <v>6</v>
      </c>
      <c r="AD56" s="57">
        <f t="shared" si="65"/>
        <v>1.1424E-2</v>
      </c>
      <c r="AE56" s="58">
        <v>63</v>
      </c>
      <c r="AF56" s="59">
        <f t="shared" si="46"/>
        <v>33088.23529411765</v>
      </c>
      <c r="AG56" s="60">
        <v>2250</v>
      </c>
      <c r="AH56" s="61">
        <f t="shared" si="47"/>
        <v>6.7999999999999991E-2</v>
      </c>
      <c r="AI56" s="194" t="s">
        <v>256</v>
      </c>
      <c r="AJ56" s="195">
        <v>0.70300000000000007</v>
      </c>
      <c r="AK56" s="61">
        <f t="shared" si="48"/>
        <v>2.3761400000000004</v>
      </c>
      <c r="AL56" s="61">
        <f t="shared" si="49"/>
        <v>5.8241399999999999</v>
      </c>
      <c r="AM56" s="63">
        <v>0.01</v>
      </c>
      <c r="AN56" s="64">
        <f t="shared" si="50"/>
        <v>8.5000000000000006E-2</v>
      </c>
      <c r="AO56" s="63">
        <v>0.06</v>
      </c>
      <c r="AP56" s="61">
        <f t="shared" si="51"/>
        <v>0.51</v>
      </c>
      <c r="AQ56" s="65">
        <v>0</v>
      </c>
      <c r="AR56" s="63">
        <v>0</v>
      </c>
      <c r="AS56" s="61">
        <f t="shared" si="52"/>
        <v>0</v>
      </c>
      <c r="AT56" s="61">
        <f t="shared" si="53"/>
        <v>0.59499999999999997</v>
      </c>
      <c r="AU56" s="61">
        <f t="shared" si="54"/>
        <v>6.4191399999999996</v>
      </c>
      <c r="AV56" s="136">
        <f t="shared" si="66"/>
        <v>0.24480705882352946</v>
      </c>
      <c r="AW56" s="67">
        <v>8.5</v>
      </c>
      <c r="AX56" s="84">
        <v>19.989999999999998</v>
      </c>
      <c r="AY56" s="136">
        <f t="shared" si="56"/>
        <v>0.57478739369684839</v>
      </c>
      <c r="AZ56" s="65"/>
      <c r="BA56" s="199">
        <v>2000</v>
      </c>
      <c r="BB56" s="182"/>
      <c r="BC56" s="182"/>
      <c r="BD56" s="182"/>
      <c r="BE56" s="65">
        <f t="shared" si="67"/>
        <v>12838.279999999999</v>
      </c>
      <c r="BF56" s="65">
        <f t="shared" si="68"/>
        <v>17000</v>
      </c>
      <c r="BG56" s="65">
        <f t="shared" ref="BG56:BG57" si="75">IF(ISERROR(AX56*BA56),"",AX56*BA56)</f>
        <v>39980</v>
      </c>
      <c r="BH56" s="47">
        <f t="shared" si="71"/>
        <v>3.8080000000000003</v>
      </c>
      <c r="BI56" s="47"/>
      <c r="BJ56" s="47"/>
      <c r="BK56" s="177" t="s">
        <v>80</v>
      </c>
      <c r="BL56" s="177" t="s">
        <v>81</v>
      </c>
      <c r="BM56" s="184" t="s">
        <v>229</v>
      </c>
      <c r="BN56" s="134" t="s">
        <v>272</v>
      </c>
      <c r="BO56" s="77"/>
      <c r="BP56" s="77"/>
      <c r="BQ56" s="77"/>
      <c r="BR56" s="77"/>
      <c r="BS56" s="82"/>
    </row>
    <row r="57" spans="1:71" s="79" customFormat="1" ht="110.1" customHeight="1">
      <c r="A57" s="45"/>
      <c r="B57" s="47"/>
      <c r="C57" s="47"/>
      <c r="D57" s="197" t="s">
        <v>187</v>
      </c>
      <c r="E57" s="49" t="s">
        <v>188</v>
      </c>
      <c r="F57" s="200" t="s">
        <v>311</v>
      </c>
      <c r="G57" s="47"/>
      <c r="H57" s="190" t="s">
        <v>285</v>
      </c>
      <c r="I57" s="190" t="s">
        <v>285</v>
      </c>
      <c r="J57" s="191" t="s">
        <v>286</v>
      </c>
      <c r="K57" s="191" t="s">
        <v>286</v>
      </c>
      <c r="L57" s="192" t="s">
        <v>269</v>
      </c>
      <c r="M57" s="157" t="s">
        <v>283</v>
      </c>
      <c r="N57" s="175" t="s">
        <v>106</v>
      </c>
      <c r="O57" s="175"/>
      <c r="P57" s="153" t="s">
        <v>289</v>
      </c>
      <c r="Q57" s="177"/>
      <c r="R57" s="188" t="s">
        <v>106</v>
      </c>
      <c r="S57" s="97">
        <v>3.38</v>
      </c>
      <c r="T57" s="49" t="s">
        <v>78</v>
      </c>
      <c r="U57" s="47"/>
      <c r="V57" s="192">
        <v>28</v>
      </c>
      <c r="W57" s="192">
        <v>24</v>
      </c>
      <c r="X57" s="192">
        <v>17</v>
      </c>
      <c r="Y57" s="192">
        <v>28</v>
      </c>
      <c r="Z57" s="192">
        <v>24</v>
      </c>
      <c r="AA57" s="192">
        <v>17</v>
      </c>
      <c r="AB57" s="50">
        <v>8</v>
      </c>
      <c r="AC57" s="179">
        <v>6</v>
      </c>
      <c r="AD57" s="57">
        <f t="shared" si="65"/>
        <v>1.1424E-2</v>
      </c>
      <c r="AE57" s="58">
        <v>63</v>
      </c>
      <c r="AF57" s="59">
        <f t="shared" si="46"/>
        <v>33088.23529411765</v>
      </c>
      <c r="AG57" s="60">
        <v>2250</v>
      </c>
      <c r="AH57" s="61">
        <f t="shared" si="47"/>
        <v>6.7999999999999991E-2</v>
      </c>
      <c r="AI57" s="194" t="s">
        <v>256</v>
      </c>
      <c r="AJ57" s="195">
        <v>0.70300000000000007</v>
      </c>
      <c r="AK57" s="61">
        <f t="shared" si="48"/>
        <v>2.3761400000000004</v>
      </c>
      <c r="AL57" s="61">
        <f t="shared" si="49"/>
        <v>5.8241399999999999</v>
      </c>
      <c r="AM57" s="63">
        <v>0.01</v>
      </c>
      <c r="AN57" s="64">
        <f t="shared" si="50"/>
        <v>8.5000000000000006E-2</v>
      </c>
      <c r="AO57" s="63">
        <v>0.06</v>
      </c>
      <c r="AP57" s="61">
        <f t="shared" si="51"/>
        <v>0.51</v>
      </c>
      <c r="AQ57" s="65">
        <v>0</v>
      </c>
      <c r="AR57" s="63">
        <v>0</v>
      </c>
      <c r="AS57" s="61">
        <f t="shared" si="52"/>
        <v>0</v>
      </c>
      <c r="AT57" s="61">
        <f t="shared" si="53"/>
        <v>0.59499999999999997</v>
      </c>
      <c r="AU57" s="61">
        <f t="shared" si="54"/>
        <v>6.4191399999999996</v>
      </c>
      <c r="AV57" s="136">
        <f t="shared" si="66"/>
        <v>0.24480705882352946</v>
      </c>
      <c r="AW57" s="67">
        <v>8.5</v>
      </c>
      <c r="AX57" s="84">
        <v>19.989999999999998</v>
      </c>
      <c r="AY57" s="136">
        <f t="shared" si="56"/>
        <v>0.57478739369684839</v>
      </c>
      <c r="AZ57" s="65"/>
      <c r="BA57" s="199">
        <v>2000</v>
      </c>
      <c r="BB57" s="182"/>
      <c r="BC57" s="182"/>
      <c r="BD57" s="182"/>
      <c r="BE57" s="65">
        <f t="shared" si="67"/>
        <v>12838.279999999999</v>
      </c>
      <c r="BF57" s="65">
        <f t="shared" si="68"/>
        <v>17000</v>
      </c>
      <c r="BG57" s="65">
        <f t="shared" si="75"/>
        <v>39980</v>
      </c>
      <c r="BH57" s="47">
        <f t="shared" si="71"/>
        <v>3.8080000000000003</v>
      </c>
      <c r="BI57" s="47"/>
      <c r="BJ57" s="47"/>
      <c r="BK57" s="177" t="s">
        <v>80</v>
      </c>
      <c r="BL57" s="177" t="s">
        <v>81</v>
      </c>
      <c r="BM57" s="184" t="s">
        <v>229</v>
      </c>
      <c r="BN57" s="134" t="s">
        <v>272</v>
      </c>
      <c r="BO57" s="77"/>
      <c r="BP57" s="77"/>
      <c r="BQ57" s="77"/>
      <c r="BR57" s="77"/>
      <c r="BS57" s="82"/>
    </row>
  </sheetData>
  <sheetProtection insertRows="0" deleteRows="0" sort="0"/>
  <protectedRanges>
    <protectedRange sqref="AH15 AJ15:AL15 AM14:AV15 B40 AV21:AW21 B38 N28:N30 AJ16:AR21 AH16:AI16 AV20 AS20:AU21 AS16:AV19 C38:C40 A38:A40 AK38:AW43 AH8:AI13 A14:D21 A43:D43 S38:S57 M22:N27 AH17:AH30 A41:C42 A44:C57 AK8:AV13 AJ44:AV50 G8:G13 G22:G37 AH14:AL14 A58:J200 AR52:AW53 L58:N200 P58:AW200 AJ51:AQ53 AR51:AV51 AC45:AF57 A22:C37 Q2:S37 AC38:AC44 AJ54:AW57 AH31:AI57 U2:U57 AX22:AY37 M31:N37 AK22:AV37 AH2:AV7 I2:I7 BH2:BH37 AX2:AY20 A2:C13 N2:N21 AD2:AF44" name="Range1"/>
    <protectedRange sqref="AG2:AG57" name="Range1_3"/>
    <protectedRange sqref="AJ22:AJ43 AJ8:AJ13" name="Range1_4"/>
    <protectedRange sqref="K58:K227" name="Range1_1"/>
    <protectedRange sqref="AZ2:AZ222" name="Range1_7"/>
    <protectedRange sqref="O58:O222 O2:O37" name="Range1_8"/>
    <protectedRange sqref="H31:I33" name="Range1_11"/>
    <protectedRange sqref="H8:I13" name="Range1_4_5"/>
    <protectedRange sqref="H34:H36" name="Range1_4_1_2"/>
    <protectedRange sqref="I34:I36" name="Range1_4_2_1"/>
    <protectedRange sqref="J31:K33" name="Range1_12"/>
    <protectedRange sqref="J8:K13" name="Range1_5_2"/>
    <protectedRange sqref="J34:K36" name="Range1_4_3_1"/>
    <protectedRange sqref="L8:L13" name="Range1_6_2"/>
    <protectedRange sqref="L34:L36" name="Range1_4_4_1"/>
    <protectedRange sqref="AC31:AC33 V31:AA33" name="Range1_15"/>
    <protectedRange sqref="V8:AA13" name="Range1_2_1"/>
    <protectedRange sqref="V34:AA36" name="Range1_6_2_1"/>
    <protectedRange sqref="AC34:AC36" name="Range1_16"/>
    <protectedRange sqref="AI22:AI30" name="Range1_21"/>
    <protectedRange sqref="H21 L21" name="Range1_1_1"/>
    <protectedRange sqref="L15 J14:K15" name="Range1_4_6"/>
    <protectedRange sqref="L16:L20 J16:K21" name="Range1_5_3"/>
    <protectedRange sqref="M21" name="Range1_1_3"/>
    <protectedRange sqref="M15" name="Range1_4_7"/>
    <protectedRange sqref="M16:M20" name="Range1_5_4"/>
    <protectedRange sqref="V21:AA21" name="Range1_1_4"/>
    <protectedRange sqref="V15:AA15" name="Range1_4_8"/>
    <protectedRange sqref="V16:AA20" name="Range1_5_5"/>
    <protectedRange sqref="AI17:AI20 AI15" name="Range1_12_2"/>
    <protectedRange sqref="AI21" name="Range1_14_3"/>
    <protectedRange sqref="AW44:AW51" name="Range1_2"/>
    <protectedRange sqref="BA2:BD13" name="Range1_5"/>
    <protectedRange sqref="BA31:BD33" name="Range1_17_1"/>
    <protectedRange sqref="BA34:BD36 BA37:BB37" name="Range1_16_1_1"/>
    <protectedRange sqref="T2:T57" name="Range1_6"/>
    <protectedRange sqref="F2:F13" name="Range1_9"/>
    <protectedRange sqref="F22:F37" name="Range1_13"/>
    <protectedRange sqref="F38:F40" name="Range1_17"/>
    <protectedRange sqref="E2:E4 E11:E27 E31:E33" name="Range1_10"/>
    <protectedRange sqref="E5:E7" name="Range1_14"/>
    <protectedRange sqref="E8:E10" name="Range1_18"/>
    <protectedRange sqref="E28:E30" name="Range1_19"/>
    <protectedRange sqref="E34:E37" name="Range1_20"/>
    <protectedRange sqref="E38:E48" name="Range1_22"/>
    <protectedRange sqref="E49:E57" name="Range1_23"/>
    <protectedRange sqref="P2:P4 P11:P27 P31:P33 P38:P48" name="Range1_11_1_1_1_1_1_1"/>
    <protectedRange sqref="P5:P10 P34:P37" name="Range1_6_1_1_2_1_1_1_1_2"/>
  </protectedRanges>
  <mergeCells count="16">
    <mergeCell ref="B38:B40"/>
    <mergeCell ref="X14:X15"/>
    <mergeCell ref="B16:B21"/>
    <mergeCell ref="V16:V21"/>
    <mergeCell ref="W16:W21"/>
    <mergeCell ref="X16:X21"/>
    <mergeCell ref="B5:B7"/>
    <mergeCell ref="B14:B15"/>
    <mergeCell ref="V14:V15"/>
    <mergeCell ref="W14:W15"/>
    <mergeCell ref="BN1:BR1"/>
    <mergeCell ref="B2:B4"/>
    <mergeCell ref="AZ2:AZ4"/>
    <mergeCell ref="BG2:BG4"/>
    <mergeCell ref="BH2:BH4"/>
    <mergeCell ref="BN2:BN4"/>
  </mergeCell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Selected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2025-12-22T06:11:52Z</dcterms:created>
  <dcterms:modified xsi:type="dcterms:W3CDTF">2025-12-22T06:23:24Z</dcterms:modified>
</cp:coreProperties>
</file>