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" i="1" l="1"/>
  <c r="BA5" i="1"/>
  <c r="AU5" i="1"/>
  <c r="AR5" i="1"/>
  <c r="AP5" i="1"/>
  <c r="AN5" i="1"/>
  <c r="AL5" i="1"/>
  <c r="AI5" i="1"/>
  <c r="AB5" i="1"/>
  <c r="AD5" i="1" s="1"/>
  <c r="AF5" i="1" s="1"/>
  <c r="BD4" i="1"/>
  <c r="BA4" i="1"/>
  <c r="AU4" i="1"/>
  <c r="AR4" i="1"/>
  <c r="AP4" i="1"/>
  <c r="AN4" i="1"/>
  <c r="AL4" i="1"/>
  <c r="AV4" i="1" s="1"/>
  <c r="AI4" i="1"/>
  <c r="AB4" i="1"/>
  <c r="AD4" i="1" s="1"/>
  <c r="AF4" i="1" s="1"/>
  <c r="AJ4" i="1" s="1"/>
  <c r="BD3" i="1"/>
  <c r="BA3" i="1"/>
  <c r="AU3" i="1"/>
  <c r="AR3" i="1"/>
  <c r="AP3" i="1"/>
  <c r="AN3" i="1"/>
  <c r="AL3" i="1"/>
  <c r="AI3" i="1"/>
  <c r="AB3" i="1"/>
  <c r="AD3" i="1" s="1"/>
  <c r="AF3" i="1" s="1"/>
  <c r="AJ3" i="1" s="1"/>
  <c r="BD2" i="1"/>
  <c r="BA2" i="1"/>
  <c r="AU2" i="1"/>
  <c r="AR2" i="1"/>
  <c r="AP2" i="1"/>
  <c r="AN2" i="1"/>
  <c r="AL2" i="1"/>
  <c r="AI2" i="1"/>
  <c r="AB2" i="1"/>
  <c r="AD2" i="1" s="1"/>
  <c r="AF2" i="1" s="1"/>
  <c r="AJ2" i="1" s="1"/>
  <c r="AV5" i="1" l="1"/>
  <c r="AV2" i="1"/>
  <c r="AW2" i="1" s="1"/>
  <c r="AV3" i="1"/>
  <c r="AW3" i="1" s="1"/>
  <c r="AJ5" i="1"/>
  <c r="AW5" i="1" s="1"/>
  <c r="AW4" i="1"/>
  <c r="AX5" i="1"/>
  <c r="BC5" i="1"/>
  <c r="BC2" i="1" l="1"/>
  <c r="AX2" i="1"/>
  <c r="BC3" i="1"/>
  <c r="AX3" i="1"/>
  <c r="AX4" i="1"/>
  <c r="BC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R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<sst xmlns="http://schemas.openxmlformats.org/spreadsheetml/2006/main" count="116" uniqueCount="96">
  <si>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</si>
  <si>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</si>
  <si>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</si>
  <si>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</si>
  <si>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</si>
  <si>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</si>
  <si>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</si>
  <si>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</si>
  <si>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</si>
  <si>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</si>
  <si>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</si>
  <si>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</si>
  <si>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</si>
  <si>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</si>
  <si>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</si>
  <si>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</si>
  <si>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</si>
  <si>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</si>
  <si>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</si>
  <si>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</si>
  <si>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</si>
  <si>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</si>
  <si>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</si>
  <si>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</si>
  <si>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</si>
  <si>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</si>
  <si>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</si>
  <si>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</si>
  <si>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</si>
  <si>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</si>
  <si>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</si>
  <si>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</si>
  <si>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</si>
  <si>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</si>
  <si>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</si>
  <si>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</si>
  <si>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</si>
  <si>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</si>
  <si>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</si>
  <si>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</si>
  <si>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</si>
  <si>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</si>
  <si>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</si>
  <si>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</si>
  <si>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</si>
  <si>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</si>
  <si>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</si>
  <si>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</t>
  </si>
  <si>
    <t>WHS Cost with Load $</t>
    <phoneticPr fontId="1" type="noConversion"/>
  </si>
  <si>
    <t>JLA WHS MU%</t>
    <phoneticPr fontId="1" type="noConversion"/>
  </si>
  <si>
    <t>JLA WHS Price Quote (Value)</t>
    <phoneticPr fontId="1" type="noConversion"/>
  </si>
  <si>
    <t>Suggested Retail Price</t>
  </si>
  <si>
    <t>Retail Markup %</t>
  </si>
  <si>
    <t>Total Quantity</t>
  </si>
  <si>
    <t>Total Cost</t>
  </si>
  <si>
    <t>Total Sales</t>
  </si>
  <si>
    <t>Beautyrest</t>
    <phoneticPr fontId="1" type="noConversion"/>
  </si>
  <si>
    <t>Beautyrest 5.5%</t>
  </si>
  <si>
    <t>WINDOW PANEL</t>
  </si>
  <si>
    <t>Gotham</t>
    <phoneticPr fontId="1" type="noConversion"/>
  </si>
  <si>
    <t>100% polyester BR Gotham Light Filtering Window Panel</t>
    <phoneticPr fontId="1" type="noConversion"/>
  </si>
  <si>
    <t xml:space="preserve">BR Gotham </t>
    <phoneticPr fontId="1" type="noConversion"/>
  </si>
  <si>
    <t xml:space="preserve">face: 100% polyester, liner: 100% polyester, 260gsm+75gsm MF liner
</t>
    <phoneticPr fontId="1" type="noConversion"/>
  </si>
  <si>
    <t>100% polyester</t>
    <phoneticPr fontId="1" type="noConversion"/>
  </si>
  <si>
    <t>Light Filtering</t>
    <phoneticPr fontId="1" type="noConversion"/>
  </si>
  <si>
    <t>2x52x84", Grommet</t>
  </si>
  <si>
    <t>BR40-5368</t>
    <phoneticPr fontId="8" type="noConversion"/>
  </si>
  <si>
    <t>Pair</t>
  </si>
  <si>
    <t>Normal</t>
  </si>
  <si>
    <t>6303.92.2010</t>
  </si>
  <si>
    <t>0</t>
    <phoneticPr fontId="1" type="noConversion"/>
  </si>
  <si>
    <t>Beautyrest</t>
    <phoneticPr fontId="1" type="noConversion"/>
  </si>
  <si>
    <t>Gotham</t>
    <phoneticPr fontId="1" type="noConversion"/>
  </si>
  <si>
    <t>100% polyester BR Gotham Light Filtering Window Panel</t>
    <phoneticPr fontId="1" type="noConversion"/>
  </si>
  <si>
    <t xml:space="preserve">BR Gotham </t>
    <phoneticPr fontId="1" type="noConversion"/>
  </si>
  <si>
    <t xml:space="preserve">face: 100% polyester, liner: 100% polyester, 260gsm+75gsm MF liner
</t>
    <phoneticPr fontId="1" type="noConversion"/>
  </si>
  <si>
    <t>100% polyester</t>
    <phoneticPr fontId="1" type="noConversion"/>
  </si>
  <si>
    <t>Light Filtering</t>
  </si>
  <si>
    <t>2x52x96", Grommet</t>
  </si>
  <si>
    <t>BR40-5369</t>
  </si>
  <si>
    <t>0</t>
    <phoneticPr fontId="1" type="noConversion"/>
  </si>
  <si>
    <t>Beautyrest</t>
    <phoneticPr fontId="1" type="noConversion"/>
  </si>
  <si>
    <t>100% polyester BR Gotham Light Filtering Window Panel</t>
    <phoneticPr fontId="1" type="noConversion"/>
  </si>
  <si>
    <t xml:space="preserve">BR Gotham </t>
    <phoneticPr fontId="1" type="noConversion"/>
  </si>
  <si>
    <t xml:space="preserve">face: 100% polyester, liner: 100% polyester, 260gsm+75gsm MF liner
</t>
    <phoneticPr fontId="1" type="noConversion"/>
  </si>
  <si>
    <t>100% polyester</t>
    <phoneticPr fontId="1" type="noConversion"/>
  </si>
  <si>
    <t>2x52x108", Grommet</t>
  </si>
  <si>
    <t>BR40-5370</t>
  </si>
  <si>
    <t>0</t>
    <phoneticPr fontId="1" type="noConversion"/>
  </si>
  <si>
    <t>Gotham</t>
    <phoneticPr fontId="1" type="noConversion"/>
  </si>
  <si>
    <t>100% polyester BR Gotham Light Filtering Window Panel</t>
    <phoneticPr fontId="1" type="noConversion"/>
  </si>
  <si>
    <t xml:space="preserve">BR Gotham </t>
    <phoneticPr fontId="1" type="noConversion"/>
  </si>
  <si>
    <t xml:space="preserve">face: 100% polyester, liner: 100% polyester, 260gsm+75gsm MF liner
</t>
    <phoneticPr fontId="1" type="noConversion"/>
  </si>
  <si>
    <t>100% polyester</t>
    <phoneticPr fontId="1" type="noConversion"/>
  </si>
  <si>
    <t>BR40-5371</t>
  </si>
  <si>
    <t>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</si>
</sst>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0000"/>
    <numFmt numFmtId="181" formatCode="0.0%"/>
  </numFmts>
  <fonts count="9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7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8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/>
    <xf numFmtId="0" fontId="0" fillId="0" borderId="2" xfId="0" applyBorder="1"/>
    <xf numFmtId="0" fontId="2" fillId="0" borderId="2" xfId="0" applyFont="1" applyBorder="1" applyAlignment="1">
      <alignment wrapText="1"/>
    </xf>
    <xf numFmtId="0" fontId="2" fillId="0" borderId="2" xfId="1" applyBorder="1" applyAlignment="1">
      <alignment wrapText="1"/>
    </xf>
    <xf numFmtId="179" fontId="5" fillId="6" borderId="2" xfId="0" applyNumberFormat="1" applyFont="1" applyFill="1" applyBorder="1"/>
    <xf numFmtId="176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80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1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2025%20Window%20New%20Gotham%20commitment%2012%20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topLeftCell="H1" workbookViewId="0">
      <selection activeCell="K23" sqref="K23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12.140625" style="1" customWidth="1"/>
    <col min="6" max="6" width="15" style="1" customWidth="1"/>
    <col min="7" max="7" width="17.5703125" style="1" customWidth="1"/>
    <col min="8" max="8" width="12" style="1" customWidth="1"/>
    <col min="9" max="9" width="51.85546875" style="1" customWidth="1"/>
    <col min="10" max="10" width="19.42578125" style="1" customWidth="1"/>
    <col min="11" max="11" width="64" style="1" customWidth="1"/>
    <col min="12" max="12" width="23.42578125" style="3" customWidth="1"/>
    <col min="13" max="13" width="17.5703125" style="1" customWidth="1"/>
    <col min="14" max="14" width="20.7109375" style="1" customWidth="1"/>
    <col min="15" max="15" width="8.85546875" style="1" customWidth="1"/>
    <col min="16" max="16" width="14.140625" style="1" customWidth="1"/>
    <col min="17" max="17" width="15.85546875" style="1" customWidth="1"/>
    <col min="18" max="19" width="8.85546875" style="1" customWidth="1"/>
    <col min="20" max="20" width="9.85546875" style="4" customWidth="1"/>
    <col min="21" max="21" width="11.140625" style="8" customWidth="1"/>
    <col min="22" max="22" width="9.42578125" style="1" customWidth="1"/>
    <col min="23" max="23" width="11" style="5" customWidth="1"/>
    <col min="24" max="24" width="13.140625" style="5" customWidth="1"/>
    <col min="25" max="25" width="11.140625" style="5" customWidth="1"/>
    <col min="26" max="26" width="12.85546875" style="4" customWidth="1"/>
    <col min="27" max="27" width="9.42578125" style="6" customWidth="1"/>
    <col min="28" max="28" width="13" style="7" customWidth="1"/>
    <col min="29" max="29" width="13" style="6" customWidth="1"/>
    <col min="30" max="30" width="14.140625" style="6" customWidth="1"/>
    <col min="31" max="31" width="13.85546875" style="1" customWidth="1"/>
    <col min="32" max="32" width="13.85546875" style="8" customWidth="1"/>
    <col min="33" max="33" width="14.28515625" style="1" customWidth="1"/>
    <col min="34" max="34" width="8.42578125" style="9" customWidth="1"/>
    <col min="35" max="35" width="12.42578125" style="8" customWidth="1"/>
    <col min="36" max="36" width="8.85546875" style="8" customWidth="1"/>
    <col min="37" max="37" width="7.85546875" style="9" customWidth="1"/>
    <col min="38" max="38" width="7.5703125" style="8" customWidth="1"/>
    <col min="39" max="39" width="12.5703125" style="9" customWidth="1"/>
    <col min="40" max="40" width="8.5703125" style="8" customWidth="1"/>
    <col min="41" max="41" width="11.5703125" style="9" customWidth="1"/>
    <col min="42" max="42" width="10.85546875" style="8" customWidth="1"/>
    <col min="43" max="43" width="11.5703125" style="9" customWidth="1"/>
    <col min="44" max="45" width="10.85546875" style="8" customWidth="1"/>
    <col min="46" max="46" width="8.28515625" style="9" customWidth="1"/>
    <col min="47" max="47" width="10.85546875" style="8" customWidth="1"/>
    <col min="48" max="48" width="9.5703125" style="8" customWidth="1"/>
    <col min="49" max="49" width="11.85546875" style="8" customWidth="1"/>
    <col min="50" max="50" width="11.140625" style="9" customWidth="1"/>
    <col min="51" max="51" width="11.42578125" style="8" customWidth="1"/>
    <col min="52" max="52" width="8.7109375" style="8" customWidth="1"/>
    <col min="53" max="53" width="12.140625" style="9" customWidth="1"/>
    <col min="54" max="54" width="12.140625" style="6" customWidth="1"/>
    <col min="55" max="56" width="12.140625" style="8" customWidth="1"/>
    <col min="57" max="16384" width="9.140625" style="1"/>
  </cols>
  <sheetData>
    <row r="1" spans="1:56" ht="63.6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2" t="s">
        <v>7</v>
      </c>
      <c r="I1" s="15" t="s">
        <v>8</v>
      </c>
      <c r="J1" s="16" t="s">
        <v>9</v>
      </c>
      <c r="K1" s="15" t="s">
        <v>10</v>
      </c>
      <c r="L1" s="16" t="s">
        <v>11</v>
      </c>
      <c r="M1" s="12" t="s">
        <v>12</v>
      </c>
      <c r="N1" s="15" t="s">
        <v>13</v>
      </c>
      <c r="O1" s="15" t="s">
        <v>14</v>
      </c>
      <c r="P1" s="12" t="s">
        <v>15</v>
      </c>
      <c r="Q1" s="12" t="s">
        <v>16</v>
      </c>
      <c r="R1" s="12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1" t="s">
        <v>30</v>
      </c>
      <c r="AF1" s="26" t="s">
        <v>31</v>
      </c>
      <c r="AG1" s="11" t="s">
        <v>32</v>
      </c>
      <c r="AH1" s="27" t="s">
        <v>33</v>
      </c>
      <c r="AI1" s="26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8" t="s">
        <v>44</v>
      </c>
      <c r="AT1" s="27" t="s">
        <v>45</v>
      </c>
      <c r="AU1" s="26" t="s">
        <v>46</v>
      </c>
      <c r="AV1" s="26" t="s">
        <v>47</v>
      </c>
      <c r="AW1" s="29" t="s">
        <v>48</v>
      </c>
      <c r="AX1" s="30" t="s">
        <v>49</v>
      </c>
      <c r="AY1" s="31" t="s">
        <v>50</v>
      </c>
      <c r="AZ1" s="32" t="s">
        <v>51</v>
      </c>
      <c r="BA1" s="30" t="s">
        <v>52</v>
      </c>
      <c r="BB1" s="22" t="s">
        <v>53</v>
      </c>
      <c r="BC1" s="26" t="s">
        <v>54</v>
      </c>
      <c r="BD1" s="26" t="s">
        <v>55</v>
      </c>
    </row>
    <row r="2" spans="1:56" ht="30" x14ac:dyDescent="0.25">
      <c r="A2" s="33"/>
      <c r="B2" s="34">
        <v>1</v>
      </c>
      <c r="C2" s="33"/>
      <c r="D2" s="33"/>
      <c r="E2" s="35" t="s">
        <v>56</v>
      </c>
      <c r="F2" s="36" t="s">
        <v>57</v>
      </c>
      <c r="G2" s="36" t="s">
        <v>58</v>
      </c>
      <c r="H2" s="35" t="s">
        <v>59</v>
      </c>
      <c r="I2" s="35" t="s">
        <v>60</v>
      </c>
      <c r="J2" s="35" t="s">
        <v>61</v>
      </c>
      <c r="K2" s="37" t="s">
        <v>62</v>
      </c>
      <c r="L2" s="38" t="s">
        <v>63</v>
      </c>
      <c r="M2" s="35" t="s">
        <v>64</v>
      </c>
      <c r="N2" s="36" t="s">
        <v>65</v>
      </c>
      <c r="O2" s="36"/>
      <c r="P2" s="39" t="s">
        <v>66</v>
      </c>
      <c r="Q2" s="39"/>
      <c r="R2" s="36"/>
      <c r="S2" s="33" t="s">
        <v>67</v>
      </c>
      <c r="T2" s="40">
        <v>7.75</v>
      </c>
      <c r="U2" s="41">
        <v>7.75</v>
      </c>
      <c r="V2" s="33" t="s">
        <v>68</v>
      </c>
      <c r="W2" s="42">
        <v>73</v>
      </c>
      <c r="X2" s="42">
        <v>39</v>
      </c>
      <c r="Y2" s="42">
        <v>38</v>
      </c>
      <c r="Z2" s="33">
        <v>10</v>
      </c>
      <c r="AA2" s="43">
        <v>6</v>
      </c>
      <c r="AB2" s="44">
        <f t="shared" ref="AB2:AB5" si="0">IF(W2="","",W2*X2*Y2/1000000)</f>
        <v>0.108186</v>
      </c>
      <c r="AC2" s="45">
        <v>67</v>
      </c>
      <c r="AD2" s="46">
        <f>IF(AA2="","",AC2/AB2*AA2)</f>
        <v>3715.8227497088346</v>
      </c>
      <c r="AE2" s="33">
        <v>2250</v>
      </c>
      <c r="AF2" s="47">
        <f>IF(ISERROR(AE2/AD2),"",AE2/AD2)</f>
        <v>0.60551865671641791</v>
      </c>
      <c r="AG2" s="36" t="s">
        <v>69</v>
      </c>
      <c r="AH2" s="48">
        <v>0.38800000000000001</v>
      </c>
      <c r="AI2" s="47">
        <f t="shared" ref="AI2:AI5" si="1">IF(ISERROR(U2*AH2),"",U2*AH2)</f>
        <v>3.0070000000000001</v>
      </c>
      <c r="AJ2" s="47">
        <f>IF(ISERROR(U2+AF2+AI2),"",U2+AF2+AI2)</f>
        <v>11.362518656716418</v>
      </c>
      <c r="AK2" s="49">
        <v>5.5E-2</v>
      </c>
      <c r="AL2" s="47">
        <f>IF(ISERROR(AY2*AK2),"",AY2*AK2)</f>
        <v>0.87724999999999997</v>
      </c>
      <c r="AM2" s="49">
        <v>0</v>
      </c>
      <c r="AN2" s="47">
        <f>IF(ISERROR(U2*AM2),"",U2*AM2)</f>
        <v>0</v>
      </c>
      <c r="AO2" s="49">
        <v>0</v>
      </c>
      <c r="AP2" s="47">
        <f>IF(ISERROR(AY2*AO2),"",AY2*AO2)</f>
        <v>0</v>
      </c>
      <c r="AQ2" s="49">
        <v>0.08</v>
      </c>
      <c r="AR2" s="47">
        <f>IF(ISERROR(AY2*AQ2),"",AY2*AQ2)</f>
        <v>1.276</v>
      </c>
      <c r="AS2" s="50" t="s">
        <v>70</v>
      </c>
      <c r="AT2" s="49">
        <v>0</v>
      </c>
      <c r="AU2" s="47">
        <f>IF(ISERROR(AY2*AT2),"",AY2*AT2)</f>
        <v>0</v>
      </c>
      <c r="AV2" s="47">
        <f>IF(ISERROR(AL2+AN2+AP2+AR2+AU2),"",AL2+AN2+AP2+AR2+AU2)</f>
        <v>2.1532499999999999</v>
      </c>
      <c r="AW2" s="47">
        <f t="shared" ref="AW2:AW5" si="2">IF(ISERROR(AJ2+AV2),"",AJ2+AV2)</f>
        <v>13.515768656716418</v>
      </c>
      <c r="AX2" s="51">
        <f>IF(ISERROR((AY2-AW2)/AY2),"",(AY2-AW2)/AY2)</f>
        <v>0.15261638515884524</v>
      </c>
      <c r="AY2" s="40">
        <v>15.95</v>
      </c>
      <c r="AZ2" s="40">
        <v>34.99</v>
      </c>
      <c r="BA2" s="51">
        <f>IF(ISERROR((AZ2-AY2)/AZ2),"",(AZ2-AY2)/AZ2)</f>
        <v>0.54415547299228351</v>
      </c>
      <c r="BB2" s="52">
        <v>1200</v>
      </c>
      <c r="BC2" s="53">
        <f>IF(ISERROR(AW2*BB2),"",AW2*BB2)</f>
        <v>16218.922388059702</v>
      </c>
      <c r="BD2" s="53">
        <f>IF(ISERROR(AY2*BB2),"",AY2*BB2)</f>
        <v>19140</v>
      </c>
    </row>
    <row r="3" spans="1:56" x14ac:dyDescent="0.25">
      <c r="A3" s="33"/>
      <c r="B3" s="34">
        <v>2</v>
      </c>
      <c r="C3" s="33"/>
      <c r="D3" s="33"/>
      <c r="E3" s="35" t="s">
        <v>71</v>
      </c>
      <c r="F3" s="36" t="s">
        <v>57</v>
      </c>
      <c r="G3" s="36" t="s">
        <v>58</v>
      </c>
      <c r="H3" s="35" t="s">
        <v>72</v>
      </c>
      <c r="I3" s="35" t="s">
        <v>73</v>
      </c>
      <c r="J3" s="35" t="s">
        <v>74</v>
      </c>
      <c r="K3" s="35" t="s">
        <v>75</v>
      </c>
      <c r="L3" s="38" t="s">
        <v>76</v>
      </c>
      <c r="M3" s="36" t="s">
        <v>77</v>
      </c>
      <c r="N3" s="36" t="s">
        <v>78</v>
      </c>
      <c r="O3" s="36"/>
      <c r="P3" s="39" t="s">
        <v>79</v>
      </c>
      <c r="Q3" s="39"/>
      <c r="R3" s="36"/>
      <c r="S3" s="33" t="s">
        <v>67</v>
      </c>
      <c r="T3" s="40">
        <v>8.75</v>
      </c>
      <c r="U3" s="41">
        <v>8.75</v>
      </c>
      <c r="V3" s="33" t="s">
        <v>68</v>
      </c>
      <c r="W3" s="42">
        <v>73</v>
      </c>
      <c r="X3" s="42">
        <v>39</v>
      </c>
      <c r="Y3" s="42">
        <v>45</v>
      </c>
      <c r="Z3" s="33">
        <v>11</v>
      </c>
      <c r="AA3" s="43">
        <v>6</v>
      </c>
      <c r="AB3" s="44">
        <f t="shared" si="0"/>
        <v>0.12811500000000001</v>
      </c>
      <c r="AC3" s="45">
        <v>67</v>
      </c>
      <c r="AD3" s="46">
        <f t="shared" ref="AD3:AD5" si="3">IF(AA3="","",AC3/AB3*AA3)</f>
        <v>3137.805877531905</v>
      </c>
      <c r="AE3" s="33">
        <v>2250</v>
      </c>
      <c r="AF3" s="47">
        <f t="shared" ref="AF3:AF5" si="4">IF(ISERROR(AE3/AD3),"",AE3/AD3)</f>
        <v>0.71706156716417913</v>
      </c>
      <c r="AG3" s="36" t="s">
        <v>69</v>
      </c>
      <c r="AH3" s="48">
        <v>0.38800000000000001</v>
      </c>
      <c r="AI3" s="47">
        <f t="shared" si="1"/>
        <v>3.395</v>
      </c>
      <c r="AJ3" s="47">
        <f>IF(ISERROR(U3+AF3+AI3),"",U3+AF3+AI3)</f>
        <v>12.862061567164179</v>
      </c>
      <c r="AK3" s="49">
        <v>5.5E-2</v>
      </c>
      <c r="AL3" s="47">
        <f t="shared" ref="AL3:AL5" si="5">IF(ISERROR(AY3*AK3),"",AY3*AK3)</f>
        <v>0.98724999999999996</v>
      </c>
      <c r="AM3" s="49">
        <v>0</v>
      </c>
      <c r="AN3" s="47">
        <f t="shared" ref="AN3:AN5" si="6">IF(ISERROR(U3*AM3),"",U3*AM3)</f>
        <v>0</v>
      </c>
      <c r="AO3" s="49">
        <v>0</v>
      </c>
      <c r="AP3" s="47">
        <f t="shared" ref="AP3:AP5" si="7">IF(ISERROR(AY3*AO3),"",AY3*AO3)</f>
        <v>0</v>
      </c>
      <c r="AQ3" s="49">
        <v>0.08</v>
      </c>
      <c r="AR3" s="47">
        <f t="shared" ref="AR3:AR5" si="8">IF(ISERROR(AY3*AQ3),"",AY3*AQ3)</f>
        <v>1.4359999999999999</v>
      </c>
      <c r="AS3" s="50" t="s">
        <v>80</v>
      </c>
      <c r="AT3" s="49">
        <v>0</v>
      </c>
      <c r="AU3" s="47">
        <f t="shared" ref="AU3:AU5" si="9">IF(ISERROR(AY3*AT3),"",AY3*AT3)</f>
        <v>0</v>
      </c>
      <c r="AV3" s="47">
        <f t="shared" ref="AV3:AV5" si="10">IF(ISERROR(AL3+AN3+AP3+AR3+AU3),"",AL3+AN3+AP3+AR3+AU3)</f>
        <v>2.4232499999999999</v>
      </c>
      <c r="AW3" s="47">
        <f t="shared" si="2"/>
        <v>15.285311567164179</v>
      </c>
      <c r="AX3" s="51">
        <f t="shared" ref="AX3:AX5" si="11">IF(ISERROR((AY3-AW3)/AY3),"",(AY3-AW3)/AY3)</f>
        <v>0.14845060907163346</v>
      </c>
      <c r="AY3" s="40">
        <v>17.95</v>
      </c>
      <c r="AZ3" s="40">
        <v>39.99</v>
      </c>
      <c r="BA3" s="51">
        <f t="shared" ref="BA3:BA5" si="12">IF(ISERROR((AZ3-AY3)/AZ3),"",(AZ3-AY3)/AZ3)</f>
        <v>0.55113778444611161</v>
      </c>
      <c r="BB3" s="52">
        <v>1000</v>
      </c>
      <c r="BC3" s="53">
        <f t="shared" ref="BC3:BC5" si="13">IF(ISERROR(AW3*BB3),"",AW3*BB3)</f>
        <v>15285.311567164179</v>
      </c>
      <c r="BD3" s="53">
        <f t="shared" ref="BD3:BD5" si="14">IF(ISERROR(AY3*BB3),"",AY3*BB3)</f>
        <v>17950</v>
      </c>
    </row>
    <row r="4" spans="1:56" x14ac:dyDescent="0.25">
      <c r="A4" s="33"/>
      <c r="B4" s="34">
        <v>3</v>
      </c>
      <c r="C4" s="33"/>
      <c r="D4" s="33"/>
      <c r="E4" s="35" t="s">
        <v>81</v>
      </c>
      <c r="F4" s="36" t="s">
        <v>57</v>
      </c>
      <c r="G4" s="36" t="s">
        <v>58</v>
      </c>
      <c r="H4" s="35" t="s">
        <v>59</v>
      </c>
      <c r="I4" s="35" t="s">
        <v>82</v>
      </c>
      <c r="J4" s="35" t="s">
        <v>83</v>
      </c>
      <c r="K4" s="35" t="s">
        <v>84</v>
      </c>
      <c r="L4" s="38" t="s">
        <v>85</v>
      </c>
      <c r="M4" s="36" t="s">
        <v>77</v>
      </c>
      <c r="N4" s="36" t="s">
        <v>86</v>
      </c>
      <c r="O4" s="36"/>
      <c r="P4" s="39" t="s">
        <v>87</v>
      </c>
      <c r="Q4" s="39"/>
      <c r="R4" s="36"/>
      <c r="S4" s="33" t="s">
        <v>67</v>
      </c>
      <c r="T4" s="40">
        <v>9.75</v>
      </c>
      <c r="U4" s="41">
        <v>9.75</v>
      </c>
      <c r="V4" s="33" t="s">
        <v>68</v>
      </c>
      <c r="W4" s="42">
        <v>73</v>
      </c>
      <c r="X4" s="42">
        <v>39</v>
      </c>
      <c r="Y4" s="42">
        <v>48</v>
      </c>
      <c r="Z4" s="33">
        <v>12</v>
      </c>
      <c r="AA4" s="43">
        <v>6</v>
      </c>
      <c r="AB4" s="44">
        <f t="shared" si="0"/>
        <v>0.136656</v>
      </c>
      <c r="AC4" s="45">
        <v>67</v>
      </c>
      <c r="AD4" s="46">
        <f t="shared" si="3"/>
        <v>2941.6930101861608</v>
      </c>
      <c r="AE4" s="33">
        <v>2250</v>
      </c>
      <c r="AF4" s="47">
        <f t="shared" si="4"/>
        <v>0.76486567164179109</v>
      </c>
      <c r="AG4" s="36" t="s">
        <v>69</v>
      </c>
      <c r="AH4" s="48">
        <v>0.38800000000000001</v>
      </c>
      <c r="AI4" s="47">
        <f t="shared" si="1"/>
        <v>3.7829999999999999</v>
      </c>
      <c r="AJ4" s="47">
        <f t="shared" ref="AJ4:AJ5" si="15">IF(ISERROR(U4+AF4+AI4),"",U4+AF4+AI4)</f>
        <v>14.297865671641791</v>
      </c>
      <c r="AK4" s="49">
        <v>5.5E-2</v>
      </c>
      <c r="AL4" s="47">
        <f t="shared" si="5"/>
        <v>1.0972500000000001</v>
      </c>
      <c r="AM4" s="49">
        <v>0</v>
      </c>
      <c r="AN4" s="47">
        <f t="shared" si="6"/>
        <v>0</v>
      </c>
      <c r="AO4" s="49">
        <v>0</v>
      </c>
      <c r="AP4" s="47">
        <f t="shared" si="7"/>
        <v>0</v>
      </c>
      <c r="AQ4" s="49">
        <v>0.08</v>
      </c>
      <c r="AR4" s="47">
        <f t="shared" si="8"/>
        <v>1.5960000000000001</v>
      </c>
      <c r="AS4" s="50" t="s">
        <v>88</v>
      </c>
      <c r="AT4" s="49">
        <v>0</v>
      </c>
      <c r="AU4" s="47">
        <f t="shared" si="9"/>
        <v>0</v>
      </c>
      <c r="AV4" s="47">
        <f t="shared" si="10"/>
        <v>2.6932499999999999</v>
      </c>
      <c r="AW4" s="47">
        <f t="shared" si="2"/>
        <v>16.99111567164179</v>
      </c>
      <c r="AX4" s="51">
        <f t="shared" si="11"/>
        <v>0.14831500392772981</v>
      </c>
      <c r="AY4" s="40">
        <v>19.95</v>
      </c>
      <c r="AZ4" s="40">
        <v>29.99</v>
      </c>
      <c r="BA4" s="51">
        <f t="shared" si="12"/>
        <v>0.3347782594198066</v>
      </c>
      <c r="BB4" s="52">
        <v>400</v>
      </c>
      <c r="BC4" s="53">
        <f t="shared" si="13"/>
        <v>6796.4462686567158</v>
      </c>
      <c r="BD4" s="53">
        <f t="shared" si="14"/>
        <v>7980</v>
      </c>
    </row>
    <row r="5" spans="1:56" x14ac:dyDescent="0.25">
      <c r="A5" s="33"/>
      <c r="B5" s="34">
        <v>4</v>
      </c>
      <c r="C5" s="33"/>
      <c r="D5" s="33"/>
      <c r="E5" s="35" t="s">
        <v>81</v>
      </c>
      <c r="F5" s="36" t="s">
        <v>57</v>
      </c>
      <c r="G5" s="36" t="s">
        <v>58</v>
      </c>
      <c r="H5" s="35" t="s">
        <v>89</v>
      </c>
      <c r="I5" s="35" t="s">
        <v>90</v>
      </c>
      <c r="J5" s="35" t="s">
        <v>91</v>
      </c>
      <c r="K5" s="35" t="s">
        <v>92</v>
      </c>
      <c r="L5" s="38" t="s">
        <v>93</v>
      </c>
      <c r="M5" s="36" t="s">
        <v>77</v>
      </c>
      <c r="N5" s="36" t="s">
        <v>65</v>
      </c>
      <c r="O5" s="36"/>
      <c r="P5" s="39" t="s">
        <v>94</v>
      </c>
      <c r="Q5" s="39"/>
      <c r="R5" s="36"/>
      <c r="S5" s="33" t="s">
        <v>67</v>
      </c>
      <c r="T5" s="40">
        <v>7.75</v>
      </c>
      <c r="U5" s="41">
        <v>7.75</v>
      </c>
      <c r="V5" s="33" t="s">
        <v>68</v>
      </c>
      <c r="W5" s="42">
        <v>73</v>
      </c>
      <c r="X5" s="42">
        <v>39</v>
      </c>
      <c r="Y5" s="42">
        <v>38</v>
      </c>
      <c r="Z5" s="33">
        <v>10</v>
      </c>
      <c r="AA5" s="43">
        <v>6</v>
      </c>
      <c r="AB5" s="44">
        <f t="shared" si="0"/>
        <v>0.108186</v>
      </c>
      <c r="AC5" s="45">
        <v>67</v>
      </c>
      <c r="AD5" s="46">
        <f t="shared" si="3"/>
        <v>3715.8227497088346</v>
      </c>
      <c r="AE5" s="33">
        <v>2250</v>
      </c>
      <c r="AF5" s="47">
        <f t="shared" si="4"/>
        <v>0.60551865671641791</v>
      </c>
      <c r="AG5" s="36" t="s">
        <v>69</v>
      </c>
      <c r="AH5" s="48">
        <v>0.38800000000000001</v>
      </c>
      <c r="AI5" s="47">
        <f t="shared" si="1"/>
        <v>3.0070000000000001</v>
      </c>
      <c r="AJ5" s="47">
        <f t="shared" si="15"/>
        <v>11.362518656716418</v>
      </c>
      <c r="AK5" s="49">
        <v>5.5E-2</v>
      </c>
      <c r="AL5" s="47">
        <f t="shared" si="5"/>
        <v>0.87724999999999997</v>
      </c>
      <c r="AM5" s="49">
        <v>0</v>
      </c>
      <c r="AN5" s="47">
        <f t="shared" si="6"/>
        <v>0</v>
      </c>
      <c r="AO5" s="49">
        <v>0</v>
      </c>
      <c r="AP5" s="47">
        <f t="shared" si="7"/>
        <v>0</v>
      </c>
      <c r="AQ5" s="49">
        <v>0.08</v>
      </c>
      <c r="AR5" s="47">
        <f t="shared" si="8"/>
        <v>1.276</v>
      </c>
      <c r="AS5" s="50" t="s">
        <v>95</v>
      </c>
      <c r="AT5" s="49">
        <v>0</v>
      </c>
      <c r="AU5" s="47">
        <f t="shared" si="9"/>
        <v>0</v>
      </c>
      <c r="AV5" s="47">
        <f t="shared" si="10"/>
        <v>2.1532499999999999</v>
      </c>
      <c r="AW5" s="47">
        <f t="shared" si="2"/>
        <v>13.515768656716418</v>
      </c>
      <c r="AX5" s="51">
        <f t="shared" si="11"/>
        <v>0.15261638515884524</v>
      </c>
      <c r="AY5" s="40">
        <v>15.95</v>
      </c>
      <c r="AZ5" s="40">
        <v>34.99</v>
      </c>
      <c r="BA5" s="51">
        <f t="shared" si="12"/>
        <v>0.54415547299228351</v>
      </c>
      <c r="BB5" s="52">
        <v>1000</v>
      </c>
      <c r="BC5" s="53">
        <f t="shared" si="13"/>
        <v>13515.768656716418</v>
      </c>
      <c r="BD5" s="53">
        <f t="shared" si="14"/>
        <v>15950</v>
      </c>
    </row>
  </sheetData>
  <sheetProtection insertRows="0" deleteRows="0" sort="0"/>
  <protectedRanges>
    <protectedRange sqref="AY1 M6:AB239 M2:O5 AD2:BD239 B2:K239 Q2:AB5" name="Range1"/>
    <protectedRange sqref="AC2:AC239" name="Range1_1"/>
    <protectedRange sqref="L2:L251" name="Range1_1_1"/>
  </protectedRanges>
  <phoneticPr fontId="1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G2:G5</xm:sqref>
        </x14:dataValidation>
        <x14:dataValidation type="list" allowBlank="1" showInputMessage="1" showErrorMessage="1">
          <x14:formula1>
            <xm:f>[1]ValueSelect!#REF!</xm:f>
          </x14:formula1>
          <xm:sqref>A2:A5</xm:sqref>
        </x14:dataValidation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[1]Data!#REF!</xm:f>
          </x14:formula1>
          <xm:sqref>S2:S5</xm:sqref>
        </x14:dataValidation>
        <x14:dataValidation type="list" allowBlank="1" showInputMessage="1" showErrorMessage="1">
          <x14:formula1>
            <xm:f>[1]Data!#REF!</xm:f>
          </x14:formula1>
          <xm:sqref>M2:M5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2025-12-05T09:38:25Z</dcterms:created>
  <dcterms:modified xsi:type="dcterms:W3CDTF">2025-12-05T09:39:08Z</dcterms:modified>
</cp:coreProperties>
</file>