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CCESSORIES">'[2]x-Lists'!$AH$2:$AH$12</definedName>
    <definedName name="ALLOCATION">'[2]x-Lists'!$Q$2</definedName>
    <definedName name="AssortedSKU_Range">[3]Mapping!$J$2:$J$3</definedName>
    <definedName name="BIG_IDEAS">'[2]x-Lists'!$AU$2:$AU$17</definedName>
    <definedName name="BULKPREPACKTYPE">'[2]x-Lists'!$H$2:$H$4</definedName>
    <definedName name="BuyUnits_Range">[3]Mapping!$B$2:$B$55</definedName>
    <definedName name="ca_available_Range">[3]Mapping!$AB$2:$AB$5</definedName>
    <definedName name="ca_Compliant_Range">[3]Mapping!$BJ$2:$BJ$4</definedName>
    <definedName name="ca_CompliantReason_Range">[3]Mapping!$BL$2:$BL$13</definedName>
    <definedName name="ca_SisVendor_Range">[3]Mapping!$BH$2:$BH$3</definedName>
    <definedName name="ca_stuffedarticlesreg_Range">[3]Mapping!$AD$2:$AD$6</definedName>
    <definedName name="Case_Freight_Range">[3]Mapping!$F$2:$F$19</definedName>
    <definedName name="CFSCY">'[2]x-imports'!$A$2:$A$3</definedName>
    <definedName name="CLIMATE">'[2]x-Lists'!$O$2:$O$11</definedName>
    <definedName name="COLOR">'[2]x-Lists'!$AB$2:$AB$7</definedName>
    <definedName name="COLOR_FAMILY">'[2]x-Lists'!$AC$2:$AC$19</definedName>
    <definedName name="COO_Dest">[3]COO!$D$1:$D$3:'[3]COO'!$D$2</definedName>
    <definedName name="COOCountry_Range">[3]Mapping!$R$2:$R$245</definedName>
    <definedName name="COODest_Range">[3]Mapping!$P$2:$P$3</definedName>
    <definedName name="d">[4]Mapping!$AR$2:$AR$84</definedName>
    <definedName name="_xlnm.Database">'[2]x-Lists'!$A$2:$A$9</definedName>
    <definedName name="dealPricing_Range">[3]Mapping!$BD$2:$BD$3</definedName>
    <definedName name="Description1_Range">[3]Mapping!$AQ$2:$AQ$72</definedName>
    <definedName name="Description2_Range">[3]Mapping!$AR$2:$AR$84</definedName>
    <definedName name="DESTINATIONPORT">'[2]x-imports'!$B$2:$B$3</definedName>
    <definedName name="DIAMETER">'[2]x-Lists'!$AM$2:$AM$9</definedName>
    <definedName name="ENERGY_EFFICIENT">'[2]x-Lists'!$AJ$2:$AJ$7</definedName>
    <definedName name="EVENT">'[2]x-Lists'!$AQ$2:$AQ$8</definedName>
    <definedName name="FABRIC_WEIGHT">'[2]x-Lists'!$AI$2:$AI$5</definedName>
    <definedName name="Feature1_Range">[3]Mapping!$AG$2:$AG$20</definedName>
    <definedName name="Feature10_Range">[3]Mapping!$AP$2:$AP$20</definedName>
    <definedName name="Feature2_Range">[3]Mapping!$AH$2:$AH$25</definedName>
    <definedName name="Feature3_Range">[3]Mapping!$AI$2:$AI$7</definedName>
    <definedName name="Feature4_Range">[3]Mapping!$AJ$2:$AJ$6</definedName>
    <definedName name="Feature5_Range">[3]Mapping!$AK$2:$AK$15</definedName>
    <definedName name="Feature6_Range">[3]Mapping!$AL$2:$AL$17</definedName>
    <definedName name="Feature7_Range">[3]Mapping!$AM$2:$AM$21</definedName>
    <definedName name="Feature8_Range">[3]Mapping!$AN$2:$AN$9</definedName>
    <definedName name="Feature9_Range">[3]Mapping!$AO$2:$AO$5</definedName>
    <definedName name="FIFRACompliance_Range">[3]Mapping!$L$2:$L$10</definedName>
    <definedName name="FIFRAExemption_Range">[3]Mapping!$N$2:$N$3</definedName>
    <definedName name="FILL">'[2]x-Lists'!$AR$2:$AR$7</definedName>
    <definedName name="FOBPORT">'[2]x-imports'!$C$2:$C$40</definedName>
    <definedName name="FREIGHT">'[2]x-Lists'!$I$2:$I$5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ENDER">'[2]x-Lists'!$AD$2:$AD$5</definedName>
    <definedName name="HOLIDAY">'[2]x-Lists'!$AP$2:$AP$10</definedName>
    <definedName name="LicensedProduct_Range">[3]Mapping!$AF$2:$AF$3</definedName>
    <definedName name="LIFESTYLE">'[2]x-Lists'!$T$2:$T$5</definedName>
    <definedName name="LOCALIZATION__PRICEPOINT">'[2]x-Lists'!$Z$2:$Z$5</definedName>
    <definedName name="MATERIAL">'[2]x-Lists'!$AE$2:$AE$83</definedName>
    <definedName name="PACK_SET">'[2]x-Lists'!$AO$2:$AO$34</definedName>
    <definedName name="PATTERN">'[2]x-Lists'!$AF$2:$AF$49</definedName>
    <definedName name="PAYMENTTERMS">'[2]x-imports'!$E$2:$E$3</definedName>
    <definedName name="PO_BUY_TYPE">'[2]x-Lists'!$W$2:$W$5</definedName>
    <definedName name="PORT_IFF">[5]a!$A$10:$B$35</definedName>
    <definedName name="Preticketed_Range">[3]Mapping!$H$2:$H$3</definedName>
    <definedName name="QUEUING">'[2]x-Lists'!$P$2</definedName>
    <definedName name="QUEUING_ITEMS">'[2]x-Lists'!$Y$2:$Y$50</definedName>
    <definedName name="retailAK_O_YN_Range">[3]Mapping!$AV$2:$AV$3</definedName>
    <definedName name="retailCA_O_YN_Range">[3]Mapping!$AZ$2:$AZ$3</definedName>
    <definedName name="retailHA_O_YN_Range">[3]Mapping!$BB$2:$BB$3</definedName>
    <definedName name="retailPR_O_YN_Range">[3]Mapping!$AX$2:$AX$3</definedName>
    <definedName name="retailUS_O_YN_Range">[3]Mapping!$AT$2:$AT$3</definedName>
    <definedName name="SCORECARD">'[2]x-Lists'!$E$2:$E$5</definedName>
    <definedName name="SEASON">'[2]x-Lists'!$L$2:$L$6</definedName>
    <definedName name="SellUnits_Range">[3]Mapping!$D$2:$D$53</definedName>
    <definedName name="SHAPE">'[2]x-Lists'!$AK$2:$AK$10</definedName>
    <definedName name="SHIPTO">'[2]x-Lists'!$B$2:$B$6</definedName>
    <definedName name="SIZE">'[2]x-Lists'!$AL$2:$AL$66</definedName>
    <definedName name="SPECIAL_PROCESSING">'[2]x-Lists'!$R$2:$R$15</definedName>
    <definedName name="suggestedMessage_Range">[3]Mapping!$BF$2:$BF$3</definedName>
    <definedName name="TESTING">'[2]x-Lists'!$AV$2:$AV$3</definedName>
    <definedName name="TEXTILE_ITEM">'[2]x-Lists'!$AG$2:$AG$62</definedName>
    <definedName name="THEME">'[2]x-Lists'!$AS$2:$AS$14</definedName>
    <definedName name="THREAD_COUNT">'[2]x-Lists'!$AN$2:$AN$27</definedName>
    <definedName name="TICKETTYPE">'[2]x-Lists'!$N$2:$N$8</definedName>
    <definedName name="TREATMENT">'[2]x-Lists'!$AT$2:$AT$28</definedName>
    <definedName name="WEB_SIZE_CHART">'[2]x-Lists'!$X$2:$X$46</definedName>
    <definedName name="YESNO">'[2]x-Lists'!$D$2:$D$3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4" i="1" l="1"/>
  <c r="BD4" i="1"/>
  <c r="AU4" i="1"/>
  <c r="AR4" i="1"/>
  <c r="AP4" i="1"/>
  <c r="AM4" i="1"/>
  <c r="AI4" i="1"/>
  <c r="AJ4" i="1" s="1"/>
  <c r="AD4" i="1"/>
  <c r="AE4" i="1" s="1"/>
  <c r="AG4" i="1" s="1"/>
  <c r="BE3" i="1"/>
  <c r="BD3" i="1"/>
  <c r="AU3" i="1"/>
  <c r="AR3" i="1"/>
  <c r="AP3" i="1"/>
  <c r="AM3" i="1"/>
  <c r="AI3" i="1"/>
  <c r="AJ3" i="1" s="1"/>
  <c r="AE3" i="1"/>
  <c r="AG3" i="1" s="1"/>
  <c r="AK3" i="1" s="1"/>
  <c r="AD3" i="1"/>
  <c r="U3" i="1"/>
  <c r="BE2" i="1"/>
  <c r="BD2" i="1"/>
  <c r="AU2" i="1"/>
  <c r="AR2" i="1"/>
  <c r="AP2" i="1"/>
  <c r="AM2" i="1"/>
  <c r="AI2" i="1"/>
  <c r="AJ2" i="1" s="1"/>
  <c r="AD2" i="1"/>
  <c r="AE2" i="1" s="1"/>
  <c r="AG2" i="1" s="1"/>
  <c r="AK2" i="1" s="1"/>
  <c r="AT2" i="1" l="1"/>
  <c r="AK4" i="1"/>
  <c r="AT4" i="1" s="1"/>
  <c r="AV4" i="1" s="1"/>
  <c r="AY4" i="1"/>
  <c r="AZ4" i="1" s="1"/>
  <c r="AW4" i="1"/>
  <c r="AX4" i="1" s="1"/>
  <c r="AW3" i="1"/>
  <c r="AX3" i="1" s="1"/>
  <c r="AY3" i="1"/>
  <c r="AZ3" i="1" s="1"/>
  <c r="AT3" i="1"/>
  <c r="AV3" i="1" s="1"/>
  <c r="AV2" i="1"/>
  <c r="AW2" i="1"/>
  <c r="AX2" i="1" s="1"/>
  <c r="AY2" i="1"/>
  <c r="AZ2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R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[LDP Cost $]+[General Load $]+[Load 1 $]</t>
        </r>
      </text>
    </comment>
    <comment ref="AU1" authorId="0" shapeId="0">
      <text>
        <r>
          <rPr>
            <sz val="11"/>
            <rFont val="Calibri"/>
            <family val="2"/>
          </rPr>
          <t>[JLA Quoted Price w/ Load]*0.975</t>
        </r>
      </text>
    </comment>
    <comment ref="AV1" authorId="0" shapeId="0">
      <text>
        <r>
          <rPr>
            <sz val="11"/>
            <rFont val="Calibri"/>
            <family val="2"/>
          </rPr>
          <t>([JLA POE Price Quote (Formula)]-[POE Cost with Load $])/[JLA POE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[LDP Cost $]+[General Load $]+[Warehouse Charge $]+[Load 1 $]</t>
        </r>
      </text>
    </comment>
    <comment ref="AX1" authorId="0" shapeId="0">
      <text>
        <r>
          <rPr>
            <sz val="11"/>
            <rFont val="Calibri"/>
            <family val="2"/>
          </rPr>
          <t>([JLA Quoted Price w/ Load]-[Domestic Warehouse Cost w/ Load $])/[JLA Quoted Price w/ Load]</t>
        </r>
      </text>
    </comment>
    <comment ref="AY1" authorId="0" shapeId="0">
      <text>
        <r>
          <rPr>
            <sz val="11"/>
            <rFont val="Calibri"/>
            <family val="2"/>
          </rPr>
          <t>[LDP Cost $]+[General Load $]+[Warehouse Charge $]+[Dropship Charge]</t>
        </r>
      </text>
    </comment>
    <comment ref="AZ1" authorId="0" shapeId="0">
      <text>
        <r>
          <rPr>
            <sz val="11"/>
            <rFont val="Calibri"/>
            <family val="2"/>
          </rPr>
          <t>([JLA Quoted Price w/ Load]-[Drop Ship Cost with Load $])/[JLA Quoted Price w/ Load]</t>
        </r>
      </text>
    </comment>
    <comment ref="BD1" authorId="0" shapeId="0">
      <text>
        <r>
          <rPr>
            <sz val="11"/>
            <rFont val="Calibri"/>
            <family val="2"/>
          </rPr>
          <t>([Suggested Retail Price]-[JLA Quoted Price w/ Load])/[Suggested Retail Price]</t>
        </r>
      </text>
    </comment>
    <comment ref="BE1" authorId="0" shapeId="0">
      <text>
        <r>
          <rPr>
            <sz val="11"/>
            <rFont val="Calibri"/>
            <family val="2"/>
          </rPr>
          <t>[JLA Quoted Price w/ Load]*[Total Quantity]</t>
        </r>
      </text>
    </comment>
  </commentList>
</comments>
</file>

<file path=xl/sharedStrings.xml><?xml version="1.0" encoding="utf-8"?>
<sst xmlns="http://schemas.openxmlformats.org/spreadsheetml/2006/main" count="103" uniqueCount="79">
  <si>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</si>
  <si>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</si>
  <si>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</si>
  <si>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</si>
  <si>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</si>
  <si>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</si>
  <si>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</si>
  <si>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</si>
  <si>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</si>
  <si>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</si>
  <si>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</si>
  <si>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</si>
  <si>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</si>
  <si>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</si>
  <si>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</si>
  <si>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</si>
  <si>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</si>
  <si>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</si>
  <si>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</si>
  <si>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</si>
  <si>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</si>
  <si>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</si>
  <si>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</si>
  <si>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</si>
  <si>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</si>
  <si>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</si>
  <si>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</si>
  <si>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</si>
  <si>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</si>
  <si>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</si>
  <si>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</si>
  <si>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</si>
  <si>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</si>
  <si>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</si>
  <si>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</si>
  <si>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</si>
  <si>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</si>
  <si>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General Load %</t>
  </si>
  <si>
    <t>General Load $</t>
  </si>
  <si>
    <t>Load 1</t>
  </si>
  <si>
    <t>Load 1 %</t>
  </si>
  <si>
    <t>Load 1 $</t>
  </si>
  <si>
    <t>Warehouse Charge %</t>
  </si>
  <si>
    <t>Warehouse Charge $</t>
  </si>
  <si>
    <t>Dropship Charge</t>
  </si>
  <si>
    <t>POE Cost with Load $</t>
  </si>
  <si>
    <t>JLA POE Price Quote (Formula)</t>
  </si>
  <si>
    <t>JLA POE MU%</t>
  </si>
  <si>
    <t>Domestic Warehouse Cost w/ Load</t>
  </si>
  <si>
    <t>JLA Domestic MU%</t>
  </si>
  <si>
    <t>Drop Ship Cost with Load $</t>
  </si>
  <si>
    <t>JLA Dropship MU%</t>
  </si>
  <si>
    <t>JLA Quoted Price w/ Load</t>
  </si>
  <si>
    <t>Additional Customer Price</t>
  </si>
  <si>
    <t>Suggested Retail Price</t>
  </si>
  <si>
    <t>Retailer IMU</t>
  </si>
  <si>
    <t>Total Sales</t>
  </si>
  <si>
    <t>Order Qty</t>
  </si>
  <si>
    <t>99_c5021P-A</t>
    <phoneticPr fontId="1" type="noConversion"/>
  </si>
  <si>
    <t>Madison Park Essentials</t>
  </si>
  <si>
    <t>COMFORTER (SET)</t>
  </si>
  <si>
    <t>Green Medallion</t>
  </si>
  <si>
    <t xml:space="preserve">100% Polyester Madison Park Essential Green Medallion Comforter Set </t>
  </si>
  <si>
    <t xml:space="preserve">Green Medallion Comforter Set </t>
  </si>
  <si>
    <r>
      <t xml:space="preserve">Comforter &amp; Sham: 100% polyester </t>
    </r>
    <r>
      <rPr>
        <b/>
        <sz val="10"/>
        <color indexed="10"/>
        <rFont val="Arial"/>
        <family val="2"/>
      </rPr>
      <t>85gsm MF fabric printed on face</t>
    </r>
    <r>
      <rPr>
        <sz val="10"/>
        <rFont val="Arial"/>
        <family val="2"/>
      </rPr>
      <t xml:space="preserve">. 100% polyester 75gsm MF fabric print reverse, sham has overlap opennning at back, comforter with 200g/m2 poly fill. </t>
    </r>
  </si>
  <si>
    <t>100% Polyester printed</t>
    <phoneticPr fontId="1" type="noConversion"/>
  </si>
  <si>
    <t xml:space="preserve">Twin:
 66x90"/20x26+1"
</t>
  </si>
  <si>
    <t>Green</t>
  </si>
  <si>
    <t>KL10-3872</t>
    <phoneticPr fontId="1" type="noConversion"/>
  </si>
  <si>
    <t>Piece</t>
  </si>
  <si>
    <t>Normal</t>
  </si>
  <si>
    <t>9404.40.9022</t>
  </si>
  <si>
    <t>Funding</t>
  </si>
  <si>
    <t>99_c5021P-A</t>
  </si>
  <si>
    <t>100% Polyester printed</t>
    <phoneticPr fontId="1" type="noConversion"/>
  </si>
  <si>
    <t xml:space="preserve">Full/Queen:
 90x90"/20x26+1"(2)
</t>
  </si>
  <si>
    <t>KL10-3873</t>
  </si>
  <si>
    <t xml:space="preserve">King:
104x90"/20x36+1"(2)
</t>
  </si>
  <si>
    <t>KL10-3874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</si>
</sst>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  <numFmt numFmtId="181" formatCode="0.0%"/>
    <numFmt numFmtId="182" formatCode="&quot;$&quot;#,##0.00_);[Red]\(&quot;$&quot;#,##0.00\)"/>
  </numFmts>
  <fonts count="11" x14ac:knownFonts="1">
    <font>
      <sz val="11"/>
      <name val="Calibri"/>
    </font>
    <font>
      <sz val="9"/>
      <name val="宋体"/>
      <family val="3"/>
      <charset val="134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1"/>
      <color rgb="FFFF0000"/>
      <name val="Calibri"/>
      <family val="2"/>
    </font>
    <font>
      <b/>
      <sz val="11"/>
      <color theme="8" tint="-0.249977111117893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5" fillId="0" borderId="0"/>
    <xf numFmtId="0" fontId="5" fillId="0" borderId="0"/>
    <xf numFmtId="180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  <xf numFmtId="0" fontId="3" fillId="6" borderId="1" xfId="1" applyFont="1" applyFill="1" applyBorder="1" applyAlignment="1">
      <alignment horizontal="center" wrapText="1"/>
    </xf>
    <xf numFmtId="176" fontId="3" fillId="2" borderId="1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wrapText="1"/>
    </xf>
    <xf numFmtId="177" fontId="6" fillId="2" borderId="1" xfId="2" applyNumberFormat="1" applyFont="1" applyFill="1" applyBorder="1" applyAlignment="1">
      <alignment wrapText="1"/>
    </xf>
    <xf numFmtId="177" fontId="3" fillId="7" borderId="2" xfId="0" applyNumberFormat="1" applyFont="1" applyFill="1" applyBorder="1" applyAlignment="1">
      <alignment horizontal="center" wrapText="1"/>
    </xf>
    <xf numFmtId="177" fontId="3" fillId="2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78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79" fontId="6" fillId="0" borderId="1" xfId="2" applyNumberFormat="1" applyFont="1" applyBorder="1" applyAlignment="1">
      <alignment wrapText="1"/>
    </xf>
    <xf numFmtId="1" fontId="6" fillId="0" borderId="1" xfId="2" applyNumberFormat="1" applyFont="1" applyBorder="1" applyAlignment="1">
      <alignment wrapText="1"/>
    </xf>
    <xf numFmtId="177" fontId="6" fillId="0" borderId="1" xfId="2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7" fontId="6" fillId="6" borderId="1" xfId="2" applyNumberFormat="1" applyFont="1" applyFill="1" applyBorder="1" applyAlignment="1">
      <alignment wrapText="1"/>
    </xf>
    <xf numFmtId="177" fontId="6" fillId="3" borderId="1" xfId="2" applyNumberFormat="1" applyFont="1" applyFill="1" applyBorder="1" applyAlignment="1">
      <alignment wrapText="1"/>
    </xf>
    <xf numFmtId="10" fontId="6" fillId="3" borderId="1" xfId="2" applyNumberFormat="1" applyFont="1" applyFill="1" applyBorder="1" applyAlignment="1">
      <alignment wrapText="1"/>
    </xf>
    <xf numFmtId="177" fontId="7" fillId="8" borderId="1" xfId="2" applyNumberFormat="1" applyFont="1" applyFill="1" applyBorder="1" applyAlignment="1">
      <alignment wrapText="1"/>
    </xf>
    <xf numFmtId="177" fontId="7" fillId="3" borderId="2" xfId="2" applyNumberFormat="1" applyFont="1" applyFill="1" applyBorder="1" applyAlignment="1">
      <alignment wrapText="1"/>
    </xf>
    <xf numFmtId="177" fontId="3" fillId="3" borderId="1" xfId="0" applyNumberFormat="1" applyFont="1" applyFill="1" applyBorder="1" applyAlignment="1">
      <alignment horizontal="center" wrapText="1"/>
    </xf>
    <xf numFmtId="177" fontId="6" fillId="4" borderId="1" xfId="2" applyNumberFormat="1" applyFont="1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1" xfId="0" applyBorder="1"/>
    <xf numFmtId="0" fontId="5" fillId="0" borderId="1" xfId="3" applyBorder="1" applyAlignment="1">
      <alignment horizontal="left" vertical="center" wrapText="1"/>
    </xf>
    <xf numFmtId="0" fontId="2" fillId="0" borderId="1" xfId="1" applyBorder="1" applyAlignment="1">
      <alignment wrapText="1"/>
    </xf>
    <xf numFmtId="0" fontId="5" fillId="6" borderId="1" xfId="0" applyFont="1" applyFill="1" applyBorder="1" applyAlignment="1">
      <alignment horizontal="center"/>
    </xf>
    <xf numFmtId="177" fontId="0" fillId="9" borderId="1" xfId="4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9" fontId="0" fillId="9" borderId="1" xfId="0" applyNumberFormat="1" applyFill="1" applyBorder="1" applyAlignment="1">
      <alignment wrapText="1"/>
    </xf>
    <xf numFmtId="1" fontId="0" fillId="9" borderId="1" xfId="0" applyNumberFormat="1" applyFill="1" applyBorder="1" applyAlignment="1">
      <alignment wrapText="1"/>
    </xf>
    <xf numFmtId="177" fontId="0" fillId="9" borderId="1" xfId="0" applyNumberFormat="1" applyFill="1" applyBorder="1" applyAlignment="1">
      <alignment wrapText="1"/>
    </xf>
    <xf numFmtId="181" fontId="0" fillId="0" borderId="1" xfId="0" applyNumberForma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9" fillId="9" borderId="1" xfId="5" applyNumberFormat="1" applyFont="1" applyFill="1" applyBorder="1" applyAlignment="1">
      <alignment wrapText="1"/>
    </xf>
    <xf numFmtId="10" fontId="0" fillId="9" borderId="1" xfId="5" applyNumberFormat="1" applyFont="1" applyFill="1" applyBorder="1" applyAlignment="1">
      <alignment wrapText="1"/>
    </xf>
    <xf numFmtId="177" fontId="10" fillId="0" borderId="1" xfId="0" applyNumberFormat="1" applyFont="1" applyBorder="1" applyAlignment="1">
      <alignment wrapText="1"/>
    </xf>
    <xf numFmtId="182" fontId="0" fillId="0" borderId="1" xfId="0" applyNumberFormat="1" applyBorder="1" applyAlignment="1">
      <alignment wrapText="1"/>
    </xf>
    <xf numFmtId="177" fontId="0" fillId="4" borderId="1" xfId="0" applyNumberFormat="1" applyFill="1" applyBorder="1" applyAlignment="1">
      <alignment wrapText="1"/>
    </xf>
    <xf numFmtId="0" fontId="0" fillId="4" borderId="1" xfId="0" applyFill="1" applyBorder="1" applyAlignment="1">
      <alignment wrapText="1"/>
    </xf>
  </cellXfs>
  <cellStyles count="6">
    <cellStyle name="Currency 2" xfId="4"/>
    <cellStyle name="Normal 2" xfId="1"/>
    <cellStyle name="Normal 2 18 2" xfId="2"/>
    <cellStyle name="Normal_West End Quote Sheet for Fred Meyer20090804-Hellen 2" xfId="3"/>
    <cellStyle name="Percent 2" xf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L%20S26%20Q2%20MPE%203PC%20Comforter%20Green%20Medallion%20Mini%20Set%20Commitment%2012%2011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30740;&#21457;&#37096;\Documents%20and%20Settings\zhangqing\&#26700;&#38754;\BBB\item%20set%20up\Final\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30740;&#21457;&#37096;\Documents%20and%20Settings\qianyueyun\Local%20Settings\Temporary%20Internet%20Files\Content.Outlook\S0EW6CGV\BBB%20VENDOR%20SET%20UP%20%20ROVERTALLEN%20CHARLESTON%206%2015%2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Sheet2"/>
      <sheetName val="Buy sheet 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H4"/>
  <sheetViews>
    <sheetView tabSelected="1" topLeftCell="F1" zoomScale="81" zoomScaleNormal="81" workbookViewId="0">
      <pane ySplit="1" topLeftCell="A2" activePane="bottomLeft" state="frozen"/>
      <selection pane="bottomLeft" activeCell="J11" sqref="J11"/>
    </sheetView>
  </sheetViews>
  <sheetFormatPr defaultColWidth="9.140625" defaultRowHeight="15" x14ac:dyDescent="0.25"/>
  <cols>
    <col min="1" max="1" width="10.140625" style="1" customWidth="1"/>
    <col min="2" max="2" width="24.140625" style="2" customWidth="1"/>
    <col min="3" max="3" width="21.7109375" style="2" customWidth="1"/>
    <col min="4" max="4" width="29.42578125" style="2" customWidth="1"/>
    <col min="5" max="5" width="12.7109375" style="2" customWidth="1"/>
    <col min="6" max="6" width="18.7109375" style="2" customWidth="1"/>
    <col min="7" max="7" width="20.85546875" style="2" customWidth="1"/>
    <col min="8" max="8" width="30" style="2" customWidth="1"/>
    <col min="9" max="9" width="19" style="2" customWidth="1"/>
    <col min="10" max="10" width="54.28515625" style="2" customWidth="1"/>
    <col min="11" max="11" width="25" style="3" customWidth="1"/>
    <col min="12" max="12" width="31.5703125" style="2" customWidth="1"/>
    <col min="13" max="13" width="8.85546875" style="2" customWidth="1"/>
    <col min="14" max="16" width="13.28515625" style="2" customWidth="1"/>
    <col min="17" max="17" width="18.5703125" style="2" customWidth="1"/>
    <col min="18" max="18" width="8.42578125" style="2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13.5703125" style="2" customWidth="1"/>
    <col min="25" max="25" width="8.140625" style="7" customWidth="1"/>
    <col min="26" max="26" width="8.7109375" style="7" customWidth="1"/>
    <col min="27" max="27" width="7.140625" style="7" customWidth="1"/>
    <col min="28" max="28" width="9" style="5" customWidth="1"/>
    <col min="29" max="29" width="6.28515625" style="8" customWidth="1"/>
    <col min="30" max="30" width="10" style="9" customWidth="1"/>
    <col min="31" max="31" width="9.85546875" style="8" customWidth="1"/>
    <col min="32" max="32" width="7.85546875" style="2" customWidth="1"/>
    <col min="33" max="33" width="8.85546875" style="6" customWidth="1"/>
    <col min="34" max="34" width="14.42578125" style="2" customWidth="1"/>
    <col min="35" max="35" width="8.42578125" style="10" customWidth="1"/>
    <col min="36" max="36" width="9" style="6" customWidth="1"/>
    <col min="37" max="37" width="8.42578125" style="6" customWidth="1"/>
    <col min="38" max="38" width="8.140625" style="10" customWidth="1"/>
    <col min="39" max="42" width="9.28515625" style="6" customWidth="1"/>
    <col min="43" max="43" width="11.5703125" style="10" customWidth="1"/>
    <col min="44" max="44" width="10.85546875" style="6" customWidth="1"/>
    <col min="45" max="45" width="9.5703125" style="2" customWidth="1"/>
    <col min="46" max="46" width="11.85546875" style="6" customWidth="1"/>
    <col min="47" max="47" width="10.42578125" style="6" customWidth="1"/>
    <col min="48" max="48" width="9.42578125" style="10" customWidth="1"/>
    <col min="49" max="49" width="9.7109375" style="10" customWidth="1"/>
    <col min="50" max="50" width="9.5703125" style="10" customWidth="1"/>
    <col min="51" max="52" width="9.42578125" style="10" customWidth="1"/>
    <col min="53" max="53" width="9.5703125" style="6" customWidth="1"/>
    <col min="54" max="54" width="11" style="6" customWidth="1"/>
    <col min="55" max="55" width="11.5703125" style="6" customWidth="1"/>
    <col min="56" max="56" width="12.140625" style="10" customWidth="1"/>
    <col min="57" max="57" width="14.5703125" style="2" customWidth="1"/>
    <col min="58" max="58" width="9.140625" style="2"/>
    <col min="59" max="60" width="9.140625" style="6"/>
    <col min="61" max="16384" width="9.140625" style="2"/>
  </cols>
  <sheetData>
    <row r="1" spans="1:60" ht="68.099999999999994" customHeight="1" x14ac:dyDescent="0.25">
      <c r="A1" s="11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5</v>
      </c>
      <c r="G1" s="12" t="s">
        <v>6</v>
      </c>
      <c r="H1" s="15" t="s">
        <v>7</v>
      </c>
      <c r="I1" s="16" t="s">
        <v>8</v>
      </c>
      <c r="J1" s="15" t="s">
        <v>9</v>
      </c>
      <c r="K1" s="16" t="s">
        <v>10</v>
      </c>
      <c r="L1" s="15" t="s">
        <v>11</v>
      </c>
      <c r="M1" s="15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6" t="s">
        <v>17</v>
      </c>
      <c r="S1" s="17" t="s">
        <v>18</v>
      </c>
      <c r="T1" s="18" t="s">
        <v>19</v>
      </c>
      <c r="U1" s="19" t="s">
        <v>20</v>
      </c>
      <c r="V1" s="20" t="s">
        <v>21</v>
      </c>
      <c r="W1" s="21" t="s">
        <v>22</v>
      </c>
      <c r="X1" s="22" t="s">
        <v>23</v>
      </c>
      <c r="Y1" s="23" t="s">
        <v>24</v>
      </c>
      <c r="Z1" s="23" t="s">
        <v>25</v>
      </c>
      <c r="AA1" s="23" t="s">
        <v>26</v>
      </c>
      <c r="AB1" s="24" t="s">
        <v>27</v>
      </c>
      <c r="AC1" s="25" t="s">
        <v>28</v>
      </c>
      <c r="AD1" s="26" t="s">
        <v>29</v>
      </c>
      <c r="AE1" s="27" t="s">
        <v>30</v>
      </c>
      <c r="AF1" s="11" t="s">
        <v>31</v>
      </c>
      <c r="AG1" s="28" t="s">
        <v>32</v>
      </c>
      <c r="AH1" s="11" t="s">
        <v>33</v>
      </c>
      <c r="AI1" s="29" t="s">
        <v>34</v>
      </c>
      <c r="AJ1" s="30" t="s">
        <v>35</v>
      </c>
      <c r="AK1" s="28" t="s">
        <v>36</v>
      </c>
      <c r="AL1" s="29" t="s">
        <v>37</v>
      </c>
      <c r="AM1" s="28" t="s">
        <v>38</v>
      </c>
      <c r="AN1" s="22" t="s">
        <v>39</v>
      </c>
      <c r="AO1" s="29" t="s">
        <v>40</v>
      </c>
      <c r="AP1" s="28" t="s">
        <v>41</v>
      </c>
      <c r="AQ1" s="29" t="s">
        <v>42</v>
      </c>
      <c r="AR1" s="28" t="s">
        <v>43</v>
      </c>
      <c r="AS1" s="11" t="s">
        <v>44</v>
      </c>
      <c r="AT1" s="31" t="s">
        <v>45</v>
      </c>
      <c r="AU1" s="31" t="s">
        <v>46</v>
      </c>
      <c r="AV1" s="32" t="s">
        <v>47</v>
      </c>
      <c r="AW1" s="32" t="s">
        <v>48</v>
      </c>
      <c r="AX1" s="32" t="s">
        <v>49</v>
      </c>
      <c r="AY1" s="32" t="s">
        <v>50</v>
      </c>
      <c r="AZ1" s="32" t="s">
        <v>51</v>
      </c>
      <c r="BA1" s="33" t="s">
        <v>52</v>
      </c>
      <c r="BB1" s="34" t="s">
        <v>53</v>
      </c>
      <c r="BC1" s="35" t="s">
        <v>54</v>
      </c>
      <c r="BD1" s="32" t="s">
        <v>55</v>
      </c>
      <c r="BE1" s="36" t="s">
        <v>56</v>
      </c>
      <c r="BF1" s="36" t="s">
        <v>57</v>
      </c>
      <c r="BG1" s="2"/>
      <c r="BH1" s="2"/>
    </row>
    <row r="2" spans="1:60" ht="87" customHeight="1" x14ac:dyDescent="0.25">
      <c r="A2" s="37">
        <v>1</v>
      </c>
      <c r="B2" s="38" t="e">
        <v>#VALUE!</v>
      </c>
      <c r="C2" s="39" t="s">
        <v>58</v>
      </c>
      <c r="D2" s="40" t="s">
        <v>59</v>
      </c>
      <c r="E2" s="40"/>
      <c r="F2" s="40" t="s">
        <v>60</v>
      </c>
      <c r="G2" s="39" t="s">
        <v>61</v>
      </c>
      <c r="H2" s="39" t="s">
        <v>62</v>
      </c>
      <c r="I2" s="39" t="s">
        <v>63</v>
      </c>
      <c r="J2" s="41" t="s">
        <v>64</v>
      </c>
      <c r="K2" s="42" t="s">
        <v>65</v>
      </c>
      <c r="L2" s="41" t="s">
        <v>66</v>
      </c>
      <c r="M2" s="39" t="s">
        <v>67</v>
      </c>
      <c r="N2" s="38"/>
      <c r="O2" s="38"/>
      <c r="P2" s="43" t="s">
        <v>68</v>
      </c>
      <c r="Q2" s="38"/>
      <c r="R2" s="38" t="s">
        <v>69</v>
      </c>
      <c r="S2" s="38"/>
      <c r="T2" s="38"/>
      <c r="U2" s="44"/>
      <c r="V2" s="45">
        <v>5.8</v>
      </c>
      <c r="W2" s="46"/>
      <c r="X2" s="38" t="s">
        <v>70</v>
      </c>
      <c r="Y2" s="47">
        <v>46</v>
      </c>
      <c r="Z2" s="47">
        <v>45</v>
      </c>
      <c r="AA2" s="47">
        <v>33</v>
      </c>
      <c r="AB2" s="48">
        <v>5</v>
      </c>
      <c r="AC2" s="38">
        <v>2</v>
      </c>
      <c r="AD2" s="49">
        <f t="shared" ref="AD2:AD4" si="0">IF(Y2="","",Y2*Z2*AA2/1000000)</f>
        <v>6.8309999999999996E-2</v>
      </c>
      <c r="AE2" s="50">
        <f t="shared" ref="AE2:AE4" si="1">IF(AC2="","",65/AD2*AC2)</f>
        <v>1903.0888596105988</v>
      </c>
      <c r="AF2" s="38">
        <v>2400</v>
      </c>
      <c r="AG2" s="51">
        <f t="shared" ref="AG2:AG4" si="2">IF(ISERROR(AF2/AE2),"",AF2/AE2)</f>
        <v>1.2611076923076923</v>
      </c>
      <c r="AH2" s="38" t="s">
        <v>71</v>
      </c>
      <c r="AI2" s="52">
        <f>12.8%+20%</f>
        <v>0.32800000000000001</v>
      </c>
      <c r="AJ2" s="51">
        <f t="shared" ref="AJ2:AJ4" si="3">IF(ISERROR(V2*AI2),"",V2*AI2)</f>
        <v>1.9024000000000001</v>
      </c>
      <c r="AK2" s="51">
        <f t="shared" ref="AK2:AK4" si="4">IF(ISERROR(V2+AG2+AJ2),"",V2+AG2+AJ2)</f>
        <v>8.963507692307692</v>
      </c>
      <c r="AL2" s="53">
        <v>0.1</v>
      </c>
      <c r="AM2" s="51">
        <f t="shared" ref="AM2:AM4" si="5">IF(ISERROR(BA2*AL2),"",BA2*AL2)</f>
        <v>1.665</v>
      </c>
      <c r="AN2" s="38" t="s">
        <v>72</v>
      </c>
      <c r="AO2" s="53">
        <v>4.2000000000000003E-2</v>
      </c>
      <c r="AP2" s="51">
        <f t="shared" ref="AP2:AP4" si="6">IF(ISERROR(BA2*AO2),"",BA2*AO2)</f>
        <v>0.69930000000000003</v>
      </c>
      <c r="AQ2" s="53">
        <v>0.06</v>
      </c>
      <c r="AR2" s="51">
        <f t="shared" ref="AR2:AR4" si="7">IF(ISERROR(BA2*AQ2),"",BA2*AQ2)</f>
        <v>0.99899999999999989</v>
      </c>
      <c r="AS2" s="46">
        <v>2.5</v>
      </c>
      <c r="AT2" s="51">
        <f t="shared" ref="AT2:AT4" si="8">IF(ISERROR(AK2+AM2+AP2),"",(AK2+AM2+AP2))</f>
        <v>11.327807692307694</v>
      </c>
      <c r="AU2" s="51">
        <f>IF(ISERROR(BA2*0.975),"",(BA2*0.975))</f>
        <v>16.233749999999997</v>
      </c>
      <c r="AV2" s="54">
        <f>IF(ISERROR((AU2-AT2)/AU2),"",(AU2-AT2)/AU2)</f>
        <v>0.30220634836019428</v>
      </c>
      <c r="AW2" s="51">
        <f>IF(ISERROR(AK2+AM2+AP2+AR2),"",(AK2+AM2+AP2+AR2))</f>
        <v>12.326807692307694</v>
      </c>
      <c r="AX2" s="55">
        <f t="shared" ref="AX2:AX4" si="9">IF(ISERROR((BA2-AW2)/BA2),"",(BA2-AW2)/BA2)</f>
        <v>0.25965118965118944</v>
      </c>
      <c r="AY2" s="51">
        <f>IF(ISERROR(AK2+AM2+AR2+AS2),"",(AK2+AM2+AR2+AS2))</f>
        <v>14.127507692307693</v>
      </c>
      <c r="AZ2" s="54">
        <f t="shared" ref="AZ2:AZ4" si="10">IF(ISERROR((BA2-AY2)/BA2),"",(BA2-AY2)/BA2)</f>
        <v>0.15150103950103935</v>
      </c>
      <c r="BA2" s="56">
        <v>16.649999999999999</v>
      </c>
      <c r="BB2" s="46"/>
      <c r="BC2" s="57">
        <v>39.99</v>
      </c>
      <c r="BD2" s="55">
        <f>IF(ISERROR((BC2-BA2)/BC2),"",(BC2-BA2)/BC2)</f>
        <v>0.58364591147786948</v>
      </c>
      <c r="BE2" s="58">
        <f>BF2*BA2</f>
        <v>32300.999999999996</v>
      </c>
      <c r="BF2" s="59">
        <v>1940</v>
      </c>
      <c r="BG2" s="2"/>
      <c r="BH2" s="2"/>
    </row>
    <row r="3" spans="1:60" ht="87" customHeight="1" x14ac:dyDescent="0.25">
      <c r="A3" s="37">
        <v>2</v>
      </c>
      <c r="B3" s="38"/>
      <c r="C3" s="39" t="s">
        <v>73</v>
      </c>
      <c r="D3" s="40" t="s">
        <v>59</v>
      </c>
      <c r="E3" s="40"/>
      <c r="F3" s="40" t="s">
        <v>60</v>
      </c>
      <c r="G3" s="39" t="s">
        <v>61</v>
      </c>
      <c r="H3" s="39" t="s">
        <v>62</v>
      </c>
      <c r="I3" s="39" t="s">
        <v>63</v>
      </c>
      <c r="J3" s="41" t="s">
        <v>64</v>
      </c>
      <c r="K3" s="42" t="s">
        <v>74</v>
      </c>
      <c r="L3" s="41" t="s">
        <v>75</v>
      </c>
      <c r="M3" s="39" t="s">
        <v>67</v>
      </c>
      <c r="N3" s="38"/>
      <c r="O3" s="38"/>
      <c r="P3" s="43" t="s">
        <v>76</v>
      </c>
      <c r="Q3" s="38"/>
      <c r="R3" s="38" t="s">
        <v>69</v>
      </c>
      <c r="S3" s="38"/>
      <c r="T3" s="38"/>
      <c r="U3" s="44" t="str">
        <f t="shared" ref="U3" si="11">IF(ISERROR(S3/T3),"",S3/T3)</f>
        <v/>
      </c>
      <c r="V3" s="45">
        <v>7.3</v>
      </c>
      <c r="W3" s="46"/>
      <c r="X3" s="38" t="s">
        <v>70</v>
      </c>
      <c r="Y3" s="47">
        <v>46</v>
      </c>
      <c r="Z3" s="47">
        <v>45</v>
      </c>
      <c r="AA3" s="47">
        <v>38</v>
      </c>
      <c r="AB3" s="48">
        <v>5</v>
      </c>
      <c r="AC3" s="38">
        <v>2</v>
      </c>
      <c r="AD3" s="49">
        <f t="shared" si="0"/>
        <v>7.8659999999999994E-2</v>
      </c>
      <c r="AE3" s="50">
        <f t="shared" si="1"/>
        <v>1652.6824307144675</v>
      </c>
      <c r="AF3" s="38">
        <v>2400</v>
      </c>
      <c r="AG3" s="51">
        <f t="shared" si="2"/>
        <v>1.4521846153846152</v>
      </c>
      <c r="AH3" s="38" t="s">
        <v>71</v>
      </c>
      <c r="AI3" s="52">
        <f>12.8%+20%</f>
        <v>0.32800000000000001</v>
      </c>
      <c r="AJ3" s="51">
        <f t="shared" si="3"/>
        <v>2.3944000000000001</v>
      </c>
      <c r="AK3" s="51">
        <f t="shared" si="4"/>
        <v>11.146584615384615</v>
      </c>
      <c r="AL3" s="53">
        <v>0.1</v>
      </c>
      <c r="AM3" s="51">
        <f t="shared" si="5"/>
        <v>1.827</v>
      </c>
      <c r="AN3" s="38" t="s">
        <v>72</v>
      </c>
      <c r="AO3" s="53">
        <v>4.2000000000000003E-2</v>
      </c>
      <c r="AP3" s="51">
        <f t="shared" si="6"/>
        <v>0.76734000000000002</v>
      </c>
      <c r="AQ3" s="53">
        <v>0.06</v>
      </c>
      <c r="AR3" s="51">
        <f t="shared" si="7"/>
        <v>1.0961999999999998</v>
      </c>
      <c r="AS3" s="46">
        <v>2.5</v>
      </c>
      <c r="AT3" s="51">
        <f t="shared" si="8"/>
        <v>13.740924615384616</v>
      </c>
      <c r="AU3" s="51">
        <f t="shared" ref="AU3:AU4" si="12">IF(ISERROR(BA3*0.975),"",(BA3*0.975))</f>
        <v>17.81325</v>
      </c>
      <c r="AV3" s="54">
        <f t="shared" ref="AV3:AV4" si="13">IF(ISERROR((AU3-AT3)/AU3),"",(AU3-AT3)/AU3)</f>
        <v>0.22861215020366213</v>
      </c>
      <c r="AW3" s="51">
        <f t="shared" ref="AW3:AW4" si="14">IF(ISERROR(AK3+AM3+AP3+AR3),"",(AK3+AM3+AP3+AR3))</f>
        <v>14.837124615384615</v>
      </c>
      <c r="AX3" s="55">
        <f t="shared" si="9"/>
        <v>0.18789684644857058</v>
      </c>
      <c r="AY3" s="51">
        <f t="shared" ref="AY3:AY4" si="15">IF(ISERROR(AK3+AM3+AR3+AS3),"",(AK3+AM3+AR3+AS3))</f>
        <v>16.569784615384613</v>
      </c>
      <c r="AZ3" s="54">
        <f t="shared" si="10"/>
        <v>9.3060502715675245E-2</v>
      </c>
      <c r="BA3" s="56">
        <v>18.27</v>
      </c>
      <c r="BB3" s="46"/>
      <c r="BC3" s="57">
        <v>49.99</v>
      </c>
      <c r="BD3" s="55">
        <f t="shared" ref="BD3:BD4" si="16">IF(ISERROR((BC3-BA3)/BC3),"",(BC3-BA3)/BC3)</f>
        <v>0.63452690538107626</v>
      </c>
      <c r="BE3" s="58">
        <f t="shared" ref="BE3:BE4" si="17">BF3*BA3</f>
        <v>62666.1</v>
      </c>
      <c r="BF3" s="59">
        <v>3430</v>
      </c>
      <c r="BG3" s="2"/>
      <c r="BH3" s="2"/>
    </row>
    <row r="4" spans="1:60" ht="87" customHeight="1" x14ac:dyDescent="0.25">
      <c r="A4" s="37"/>
      <c r="C4" s="39" t="s">
        <v>73</v>
      </c>
      <c r="D4" s="40" t="s">
        <v>59</v>
      </c>
      <c r="E4" s="40"/>
      <c r="F4" s="40" t="s">
        <v>60</v>
      </c>
      <c r="G4" s="39" t="s">
        <v>61</v>
      </c>
      <c r="H4" s="39" t="s">
        <v>62</v>
      </c>
      <c r="I4" s="39" t="s">
        <v>63</v>
      </c>
      <c r="J4" s="41" t="s">
        <v>64</v>
      </c>
      <c r="K4" s="42" t="s">
        <v>74</v>
      </c>
      <c r="L4" s="41" t="s">
        <v>77</v>
      </c>
      <c r="M4" s="39" t="s">
        <v>67</v>
      </c>
      <c r="N4" s="38"/>
      <c r="O4" s="38"/>
      <c r="P4" s="43" t="s">
        <v>78</v>
      </c>
      <c r="Q4" s="38"/>
      <c r="R4" s="38" t="s">
        <v>69</v>
      </c>
      <c r="S4" s="38"/>
      <c r="T4" s="38"/>
      <c r="U4" s="44"/>
      <c r="V4" s="45">
        <v>8.15</v>
      </c>
      <c r="W4" s="46"/>
      <c r="X4" s="38" t="s">
        <v>70</v>
      </c>
      <c r="Y4" s="47">
        <v>46</v>
      </c>
      <c r="Z4" s="47">
        <v>45</v>
      </c>
      <c r="AA4" s="47">
        <v>42</v>
      </c>
      <c r="AB4" s="48">
        <v>5</v>
      </c>
      <c r="AC4" s="38">
        <v>2</v>
      </c>
      <c r="AD4" s="49">
        <f t="shared" si="0"/>
        <v>8.6940000000000003E-2</v>
      </c>
      <c r="AE4" s="50">
        <f t="shared" si="1"/>
        <v>1495.2841039797561</v>
      </c>
      <c r="AF4" s="38">
        <v>2400</v>
      </c>
      <c r="AG4" s="51">
        <f t="shared" si="2"/>
        <v>1.605046153846154</v>
      </c>
      <c r="AH4" s="38" t="s">
        <v>71</v>
      </c>
      <c r="AI4" s="52">
        <f>12.8%+20%</f>
        <v>0.32800000000000001</v>
      </c>
      <c r="AJ4" s="51">
        <f t="shared" si="3"/>
        <v>2.6732</v>
      </c>
      <c r="AK4" s="51">
        <f t="shared" si="4"/>
        <v>12.428246153846153</v>
      </c>
      <c r="AL4" s="53">
        <v>0.1</v>
      </c>
      <c r="AM4" s="51">
        <f t="shared" si="5"/>
        <v>1.99</v>
      </c>
      <c r="AN4" s="38" t="s">
        <v>72</v>
      </c>
      <c r="AO4" s="53">
        <v>4.2000000000000003E-2</v>
      </c>
      <c r="AP4" s="51">
        <f t="shared" si="6"/>
        <v>0.83579999999999999</v>
      </c>
      <c r="AQ4" s="53">
        <v>0.06</v>
      </c>
      <c r="AR4" s="51">
        <f t="shared" si="7"/>
        <v>1.194</v>
      </c>
      <c r="AS4" s="46">
        <v>2.5</v>
      </c>
      <c r="AT4" s="51">
        <f t="shared" si="8"/>
        <v>15.254046153846154</v>
      </c>
      <c r="AU4" s="51">
        <f t="shared" si="12"/>
        <v>19.4025</v>
      </c>
      <c r="AV4" s="54">
        <f t="shared" si="13"/>
        <v>0.2138102742509391</v>
      </c>
      <c r="AW4" s="51">
        <f t="shared" si="14"/>
        <v>16.448046153846153</v>
      </c>
      <c r="AX4" s="55">
        <f t="shared" si="9"/>
        <v>0.1734650173946656</v>
      </c>
      <c r="AY4" s="51">
        <f t="shared" si="15"/>
        <v>18.112246153846154</v>
      </c>
      <c r="AZ4" s="54">
        <f t="shared" si="10"/>
        <v>8.9836876691147954E-2</v>
      </c>
      <c r="BA4" s="56">
        <v>19.899999999999999</v>
      </c>
      <c r="BB4" s="46"/>
      <c r="BC4" s="57">
        <v>59.99</v>
      </c>
      <c r="BD4" s="55">
        <f t="shared" si="16"/>
        <v>0.66827804634105692</v>
      </c>
      <c r="BE4" s="58">
        <f t="shared" si="17"/>
        <v>43979</v>
      </c>
      <c r="BF4" s="59">
        <v>2210</v>
      </c>
      <c r="BG4" s="2"/>
      <c r="BH4" s="2"/>
    </row>
  </sheetData>
  <sheetProtection insertRows="0" deleteRows="0" sort="0"/>
  <protectedRanges>
    <protectedRange sqref="B2:C3 AB2:AR3 AS1 AW1:AZ1 M2:N4 C4 BC2:BD241 Q2:T4 P5:BA241 W2:X3 AT2:AZ4 L5:N241 A5:J241 A2:A4 AI4:AR4 D2:G4" name="Range1"/>
    <protectedRange sqref="K2:K245" name="Range1_1"/>
    <protectedRange sqref="O2:O240" name="Range1_2"/>
    <protectedRange sqref="BB2:BB240" name="Range1_3"/>
    <protectedRange sqref="H2:I4" name="Range1_4"/>
    <protectedRange sqref="J2:J4" name="Range1_5"/>
    <protectedRange sqref="L2:L4" name="Range1_7"/>
    <protectedRange sqref="U2:U4" name="Range1_11"/>
    <protectedRange sqref="V2:V3" name="Range1_13"/>
    <protectedRange sqref="Y2:AA3" name="Range1_15"/>
    <protectedRange sqref="W4:X4 AB4:AH4" name="Range1_9"/>
    <protectedRange sqref="V4" name="Range1_13_1"/>
    <protectedRange sqref="Y4:AA4" name="Range1_15_1"/>
  </protectedRanges>
  <phoneticPr fontId="1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F2:F4</xm:sqref>
        </x14:dataValidation>
        <x14:dataValidation type="list" allowBlank="1" showInputMessage="1" showErrorMessage="1">
          <x14:formula1>
            <xm:f>[1]ValueSelect!#REF!</xm:f>
          </x14:formula1>
          <xm:sqref>E2:E4</xm:sqref>
        </x14:dataValidation>
        <x14:dataValidation type="list" allowBlank="1" showInputMessage="1" showErrorMessage="1">
          <x14:formula1>
            <xm:f>[1]Data!#REF!</xm:f>
          </x14:formula1>
          <xm:sqref>R2:R4</xm:sqref>
        </x14:dataValidation>
        <x14:dataValidation type="list" allowBlank="1" showInputMessage="1" showErrorMessage="1">
          <x14:formula1>
            <xm:f>[1]ValueSelect!#REF!</xm:f>
          </x14:formula1>
          <xm:sqref>D2:D4</xm:sqref>
        </x14:dataValidation>
        <x14:dataValidation type="list" allowBlank="1" showInputMessage="1" showErrorMessage="1">
          <x14:formula1>
            <xm:f>[1]Data!#REF!</xm:f>
          </x14:formula1>
          <xm:sqref>X2:X3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2025-12-12T02:24:56Z</dcterms:created>
  <dcterms:modified xsi:type="dcterms:W3CDTF">2025-12-12T02:25:58Z</dcterms:modified>
</cp:coreProperties>
</file>