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19F92929-E41C-4E50-8C53-56DD00721600}" xr6:coauthVersionLast="47" xr6:coauthVersionMax="47" xr10:uidLastSave="{00000000-0000-0000-0000-000000000000}"/>
  <bookViews>
    <workbookView xWindow="-110" yWindow="-110" windowWidth="19420" windowHeight="10300" xr2:uid="{E61005D1-2959-4814-B241-948344CBE59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6" i="1" l="1"/>
  <c r="CJ6" i="1" s="1"/>
  <c r="CB6" i="1"/>
  <c r="BY6" i="1"/>
  <c r="BV6" i="1"/>
  <c r="BT6" i="1"/>
  <c r="BR6" i="1"/>
  <c r="BP6" i="1"/>
  <c r="BN6" i="1"/>
  <c r="BH6" i="1"/>
  <c r="BE6" i="1"/>
  <c r="BC6" i="1"/>
  <c r="AZ6" i="1"/>
  <c r="AQ6" i="1"/>
  <c r="AP6" i="1"/>
  <c r="AO6" i="1"/>
  <c r="AN6" i="1"/>
  <c r="AM6" i="1"/>
  <c r="AL6" i="1"/>
  <c r="AE6" i="1"/>
  <c r="W6" i="1"/>
  <c r="S6" i="1"/>
  <c r="CG5" i="1"/>
  <c r="CJ5" i="1" s="1"/>
  <c r="CB5" i="1"/>
  <c r="BY5" i="1"/>
  <c r="BV5" i="1"/>
  <c r="BT5" i="1"/>
  <c r="BR5" i="1"/>
  <c r="BP5" i="1"/>
  <c r="BN5" i="1"/>
  <c r="BH5" i="1"/>
  <c r="BE5" i="1"/>
  <c r="BC5" i="1"/>
  <c r="AZ5" i="1"/>
  <c r="AQ5" i="1"/>
  <c r="AP5" i="1"/>
  <c r="AO5" i="1"/>
  <c r="AN5" i="1"/>
  <c r="AM5" i="1"/>
  <c r="AL5" i="1"/>
  <c r="AE5" i="1"/>
  <c r="W5" i="1"/>
  <c r="S5" i="1"/>
  <c r="CG4" i="1"/>
  <c r="CJ4" i="1" s="1"/>
  <c r="CB4" i="1"/>
  <c r="BY4" i="1"/>
  <c r="BV4" i="1"/>
  <c r="BT4" i="1"/>
  <c r="BR4" i="1"/>
  <c r="BP4" i="1"/>
  <c r="BN4" i="1"/>
  <c r="BH4" i="1"/>
  <c r="BE4" i="1"/>
  <c r="BC4" i="1"/>
  <c r="AZ4" i="1"/>
  <c r="AQ4" i="1"/>
  <c r="AP4" i="1"/>
  <c r="AO4" i="1"/>
  <c r="AN4" i="1"/>
  <c r="AM4" i="1"/>
  <c r="AL4" i="1"/>
  <c r="AE4" i="1"/>
  <c r="W4" i="1"/>
  <c r="S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AQ3" i="1"/>
  <c r="AP3" i="1"/>
  <c r="AO3" i="1"/>
  <c r="AN3" i="1"/>
  <c r="AM3" i="1"/>
  <c r="AS3" i="1" s="1"/>
  <c r="AU3" i="1" s="1"/>
  <c r="AW3" i="1" s="1"/>
  <c r="BA3" i="1" s="1"/>
  <c r="AL3" i="1"/>
  <c r="AE3" i="1"/>
  <c r="W3" i="1"/>
  <c r="S3" i="1"/>
  <c r="CG2" i="1"/>
  <c r="CH2" i="1" s="1"/>
  <c r="CB2" i="1"/>
  <c r="BY2" i="1"/>
  <c r="BV2" i="1"/>
  <c r="BT2" i="1"/>
  <c r="BR2" i="1"/>
  <c r="BP2" i="1"/>
  <c r="BN2" i="1"/>
  <c r="BH2" i="1"/>
  <c r="BE2" i="1"/>
  <c r="BC2" i="1"/>
  <c r="BI2" i="1" s="1"/>
  <c r="BJ2" i="1" s="1"/>
  <c r="BK2" i="1" s="1"/>
  <c r="AZ2" i="1"/>
  <c r="AQ2" i="1"/>
  <c r="AP2" i="1"/>
  <c r="AO2" i="1"/>
  <c r="AN2" i="1"/>
  <c r="AM2" i="1"/>
  <c r="AL2" i="1"/>
  <c r="AE2" i="1"/>
  <c r="W2" i="1"/>
  <c r="S2" i="1"/>
  <c r="CC5" i="1" l="1"/>
  <c r="BI4" i="1"/>
  <c r="BJ4" i="1" s="1"/>
  <c r="BK4" i="1" s="1"/>
  <c r="AS2" i="1"/>
  <c r="AU2" i="1" s="1"/>
  <c r="AW2" i="1" s="1"/>
  <c r="BI3" i="1"/>
  <c r="BJ3" i="1" s="1"/>
  <c r="BK3" i="1" s="1"/>
  <c r="BI5" i="1"/>
  <c r="BJ5" i="1" s="1"/>
  <c r="BK5" i="1" s="1"/>
  <c r="AS6" i="1"/>
  <c r="AU6" i="1" s="1"/>
  <c r="AW6" i="1" s="1"/>
  <c r="BA6" i="1" s="1"/>
  <c r="CD6" i="1" s="1"/>
  <c r="CE6" i="1" s="1"/>
  <c r="CH6" i="1"/>
  <c r="BA2" i="1"/>
  <c r="AS5" i="1"/>
  <c r="AU5" i="1" s="1"/>
  <c r="AW5" i="1" s="1"/>
  <c r="BA5" i="1" s="1"/>
  <c r="CD5" i="1" s="1"/>
  <c r="CE5" i="1" s="1"/>
  <c r="BI6" i="1"/>
  <c r="BJ6" i="1" s="1"/>
  <c r="BK6" i="1" s="1"/>
  <c r="AS4" i="1"/>
  <c r="AU4" i="1" s="1"/>
  <c r="AW4" i="1" s="1"/>
  <c r="BA4" i="1" s="1"/>
  <c r="CJ2" i="1"/>
  <c r="CC4" i="1"/>
  <c r="CC6" i="1"/>
  <c r="CC3" i="1"/>
  <c r="CD3" i="1" s="1"/>
  <c r="CE3" i="1" s="1"/>
  <c r="CH4" i="1"/>
  <c r="CC2" i="1"/>
  <c r="CJ3" i="1"/>
  <c r="CH5" i="1"/>
  <c r="CD4" i="1" l="1"/>
  <c r="CE4" i="1" s="1"/>
  <c r="CD2" i="1"/>
  <c r="CE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S1" authorId="0" shapeId="0" xr:uid="{31226058-0ABA-4D19-B740-D244882A1CC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 xr:uid="{6BBB81EC-216B-45B5-A17E-E22882AEC3E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 xr:uid="{60A3CAAA-8789-42F4-942F-961345FF3CC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 xr:uid="{67AC605F-3EB7-4DB6-B457-3E8DD8C3A357}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 xr:uid="{53ADF6E8-FA94-43B9-AC97-0AF2E79FB941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 xr:uid="{505AA493-F8D8-4643-AC45-FB21FC31B92D}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 xr:uid="{49D4003F-D62C-4776-B3B6-94D7EED54B28}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 xr:uid="{6A63DF43-67D0-41BC-8281-D6BE24FA71E8}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 xr:uid="{B41BA6B7-8C36-481B-A943-A9AD3396AAFE}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 xr:uid="{C56D6B75-649E-471F-A3D6-EF1E2F112D86}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 xr:uid="{D3CF45FC-7D70-4FA3-9519-9FB524643B8F}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 xr:uid="{1BAD588E-F78A-4039-8E89-00B72AC852DF}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 xr:uid="{CF11B8D7-0CBC-4485-A0B5-DEA130142AC7}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 xr:uid="{A17CB026-2110-4DF1-9D5C-CB9A5BA91C97}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 xr:uid="{1A91887B-3A79-4D12-980A-35918B0B016A}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 xr:uid="{BCA285F3-912F-47D2-98A7-0B9C269D4E22}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 xr:uid="{88B3F082-BBF4-48E5-B45A-D0D0605F4D5B}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 xr:uid="{B76F4217-BD65-4EB9-950A-98B05F06C86D}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 xr:uid="{06D1D3F3-2390-4D22-BA4E-059945F81B86}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 xr:uid="{1BB0ECF0-B021-4DDF-AFF1-188DF68EC55D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 xr:uid="{99900BC7-A66D-41D6-8F85-8F8B06CAA9F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 xr:uid="{FD7B1A19-7F46-4467-BC5E-C20DFBF49DCD}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 xr:uid="{FBDBA451-3AD1-4CAF-9F30-1DAC19723833}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 xr:uid="{C64909D9-DC58-4F4B-A5D3-B8F32F292E70}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<sst xmlns="http://schemas.openxmlformats.org/spreadsheetml/2006/main" count="229" uniqueCount="171">
  <si>
    <t>Trim</t>
  </si>
  <si>
    <t>Line No.</t>
  </si>
  <si>
    <t>Program Name</t>
  </si>
  <si>
    <t>Item No.</t>
  </si>
  <si>
    <t>UPC</t>
  </si>
  <si>
    <t>Design No.</t>
  </si>
  <si>
    <t>Brand</t>
  </si>
  <si>
    <t>Pattern Name Tier 1</t>
  </si>
  <si>
    <t>Pattern Name Tier 2</t>
  </si>
  <si>
    <t>Pattern Name Tier 3</t>
  </si>
  <si>
    <t>Item Description</t>
  </si>
  <si>
    <t>Description-Short</t>
  </si>
  <si>
    <t>Product Category</t>
  </si>
  <si>
    <t>Overall size (W x D x H in inch)</t>
  </si>
  <si>
    <t>Body Size (inch)</t>
  </si>
  <si>
    <t>Shade Size (inch)</t>
  </si>
  <si>
    <t>Body Color</t>
  </si>
  <si>
    <t>Body Materials</t>
  </si>
  <si>
    <t>Shade Materials</t>
  </si>
  <si>
    <t>material</t>
  </si>
  <si>
    <t>Material-Short</t>
  </si>
  <si>
    <t>Construction</t>
  </si>
  <si>
    <t>Shade Color</t>
  </si>
  <si>
    <t>Unit of Measure</t>
  </si>
  <si>
    <t>Packaging Standard</t>
  </si>
  <si>
    <t>Package Type</t>
  </si>
  <si>
    <t>Factory Name</t>
  </si>
  <si>
    <t>FOB Port</t>
  </si>
  <si>
    <t>MOQ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</si>
  <si>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</si>
  <si>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</si>
  <si>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</si>
  <si>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</si>
  <si>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</si>
  <si>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</si>
  <si>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</si>
  <si>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</si>
  <si>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</si>
  <si>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</si>
  <si>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</si>
  <si>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</si>
  <si>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</si>
  <si>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</si>
  <si>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</si>
  <si>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</si>
  <si>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</si>
  <si>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</si>
  <si>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</si>
  <si>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</si>
  <si>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</si>
  <si>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</si>
  <si>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</si>
  <si>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</si>
  <si>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</si>
  <si>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</si>
  <si>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</si>
  <si>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</si>
  <si>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</si>
  <si>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</si>
  <si>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</si>
  <si>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</si>
  <si>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</si>
  <si>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</si>
  <si>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</si>
  <si>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</si>
  <si>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</si>
  <si>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</si>
  <si>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</si>
  <si>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</si>
  <si>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</si>
  <si>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</si>
  <si>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</si>
  <si>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</si>
  <si>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</si>
  <si>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</si>
  <si>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</si>
  <si>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</si>
  <si>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</si>
  <si>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</si>
  <si>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</si>
  <si>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</si>
  <si>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</si>
  <si>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</si>
  <si>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</si>
  <si>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</si>
  <si>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</si>
  <si>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</si>
  <si>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</si>
  <si>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</si>
  <si>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</si>
  <si>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</si>
  <si>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</si>
  <si>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Nilo Table lamps</t>
  </si>
  <si>
    <t>F25TC102</t>
  </si>
  <si>
    <t>INK+IVY</t>
  </si>
  <si>
    <t>Nilo</t>
  </si>
  <si>
    <t>Dimmable Table Lamp with Opaque Glass Shade</t>
  </si>
  <si>
    <t>Table Lamp</t>
  </si>
  <si>
    <t>LGT-TABLE LAMPS</t>
  </si>
  <si>
    <t>12” Dia. x 17.25” H</t>
  </si>
  <si>
    <t>5.12” Dia. x 11” H</t>
  </si>
  <si>
    <t>12” Diax 5.5” H</t>
  </si>
  <si>
    <t>Gold</t>
  </si>
  <si>
    <t>metal</t>
  </si>
  <si>
    <t>glass</t>
  </si>
  <si>
    <t>metal; glass</t>
  </si>
  <si>
    <t>Fully Assembled</t>
  </si>
  <si>
    <t>Light yellow</t>
  </si>
  <si>
    <t>Piece</t>
  </si>
  <si>
    <t>ISTA 3A</t>
  </si>
  <si>
    <t>Normal</t>
  </si>
  <si>
    <t>东莞美阳家居</t>
  </si>
  <si>
    <t>Yantian,China</t>
  </si>
  <si>
    <t>9405.21.4010</t>
  </si>
  <si>
    <t>Comm</t>
  </si>
  <si>
    <t>uder 5 cuft</t>
  </si>
  <si>
    <t>BBB 10%</t>
  </si>
  <si>
    <t>JLA II Helixia Table lamps</t>
  </si>
  <si>
    <t>F25TL157</t>
  </si>
  <si>
    <t>Helixia</t>
  </si>
  <si>
    <t>Twisted Faux Wood Table Lamp with USP C Port</t>
  </si>
  <si>
    <t>14” Dia. x 23.5” H</t>
  </si>
  <si>
    <t>5.75” Dia. x 213” H</t>
  </si>
  <si>
    <t>5” Dia. x 14” Dia. x 9.5” H</t>
  </si>
  <si>
    <t>Brown</t>
  </si>
  <si>
    <t>resin</t>
  </si>
  <si>
    <t>fabric</t>
  </si>
  <si>
    <t>Harp Frame</t>
  </si>
  <si>
    <t>White</t>
  </si>
  <si>
    <t>9405.21.8010</t>
  </si>
  <si>
    <t>5-7 cuft</t>
  </si>
  <si>
    <t>Kohls 10%</t>
  </si>
  <si>
    <t>JLA II Vesta Floor lamps</t>
  </si>
  <si>
    <t>F25RC009R</t>
  </si>
  <si>
    <t>Vesta</t>
  </si>
  <si>
    <t>Dimmable Floor Lamp with Fabric Scalloped Shade</t>
  </si>
  <si>
    <t>Floor Lamp</t>
  </si>
  <si>
    <t>LGT-FLOOR LAMPS</t>
  </si>
  <si>
    <t>Dia.17” x 60” H</t>
  </si>
  <si>
    <t>Dia. 10.5''  x 50” H</t>
  </si>
  <si>
    <t xml:space="preserve"> Dia.17” x 11” H</t>
  </si>
  <si>
    <t>Brushed Gold</t>
  </si>
  <si>
    <t>Metal</t>
  </si>
  <si>
    <t>Metal; fabric</t>
  </si>
  <si>
    <t>Assembly Required</t>
  </si>
  <si>
    <t>TBD</t>
  </si>
  <si>
    <t>7-10cuft</t>
  </si>
  <si>
    <t>Overstock 10%</t>
  </si>
  <si>
    <t>Goals:</t>
  </si>
  <si>
    <t>JLA II Verla  Floor lamps</t>
  </si>
  <si>
    <t>F25RB001</t>
  </si>
  <si>
    <t xml:space="preserve">Verla </t>
  </si>
  <si>
    <t>Tapered Faux Wood Dimmble Floor Lamp</t>
  </si>
  <si>
    <t xml:space="preserve"> Dia.17” x 61” H</t>
  </si>
  <si>
    <t>Dia .10.5” x 51”</t>
  </si>
  <si>
    <t xml:space="preserve"> Dia. 17” x 11” H</t>
  </si>
  <si>
    <t>Gold and Brown</t>
  </si>
  <si>
    <t>Linen</t>
  </si>
  <si>
    <t>10-15 cuft</t>
  </si>
  <si>
    <t>If retail&lt; 99.99, 55%</t>
  </si>
  <si>
    <t>Target 10%</t>
  </si>
  <si>
    <t>Soft map: 30%</t>
  </si>
  <si>
    <t>JLA II Serin Floor lamps</t>
  </si>
  <si>
    <t>F25RL015B</t>
  </si>
  <si>
    <t>Serin</t>
  </si>
  <si>
    <t>Dimmable Floor Lamp with Dome Shade</t>
  </si>
  <si>
    <t>16” Dia. x 61” H</t>
  </si>
  <si>
    <t xml:space="preserve">Dia .11” x 52” H </t>
  </si>
  <si>
    <t>Dia.16” x 8.75” H</t>
  </si>
  <si>
    <t>Gold and Black</t>
  </si>
  <si>
    <t>18-23 cuft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</si>
</sst>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[$￥-804]#,##0.00"/>
    <numFmt numFmtId="169" formatCode="[$¥-804]#,##0.00"/>
    <numFmt numFmtId="170" formatCode="_(* #,##0_);_(* \(#,##0\);_(* &quot;-&quot;??_);_(@_)"/>
    <numFmt numFmtId="171" formatCode="\$#,##0.00_);[Red]\(\$#,##0.00\)"/>
    <numFmt numFmtId="172" formatCode="\$#,##0.00;\-\$#,##0.00"/>
    <numFmt numFmtId="173" formatCode="[$$-409]#,##0.00;\-[$$-409]#,##0.00"/>
  </numFmts>
  <fonts count="12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/>
    <xf numFmtId="168" fontId="4" fillId="0" borderId="0"/>
    <xf numFmtId="169" fontId="8" fillId="0" borderId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165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0" fontId="1" fillId="0" borderId="0" xfId="2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5" borderId="2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2" fillId="6" borderId="2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2" fontId="2" fillId="6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164" fontId="2" fillId="7" borderId="1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165" fontId="5" fillId="0" borderId="2" xfId="3" applyNumberFormat="1" applyFont="1" applyBorder="1" applyAlignment="1">
      <alignment horizontal="center" vertical="center" wrapText="1"/>
    </xf>
    <xf numFmtId="1" fontId="5" fillId="0" borderId="2" xfId="3" applyNumberFormat="1" applyFont="1" applyBorder="1" applyAlignment="1">
      <alignment horizontal="center" vertical="center" wrapText="1"/>
    </xf>
    <xf numFmtId="166" fontId="5" fillId="0" borderId="2" xfId="3" applyNumberFormat="1" applyFont="1" applyBorder="1" applyAlignment="1">
      <alignment horizontal="center" vertical="center" wrapText="1"/>
    </xf>
    <xf numFmtId="2" fontId="6" fillId="0" borderId="2" xfId="3" applyNumberFormat="1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164" fontId="5" fillId="6" borderId="2" xfId="3" applyNumberFormat="1" applyFont="1" applyFill="1" applyBorder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164" fontId="5" fillId="3" borderId="2" xfId="3" applyNumberFormat="1" applyFont="1" applyFill="1" applyBorder="1" applyAlignment="1">
      <alignment horizontal="center" vertical="center" wrapText="1"/>
    </xf>
    <xf numFmtId="10" fontId="5" fillId="3" borderId="2" xfId="3" applyNumberFormat="1" applyFont="1" applyFill="1" applyBorder="1" applyAlignment="1">
      <alignment horizontal="center" vertical="center" wrapText="1"/>
    </xf>
    <xf numFmtId="10" fontId="6" fillId="8" borderId="2" xfId="3" applyNumberFormat="1" applyFont="1" applyFill="1" applyBorder="1" applyAlignment="1">
      <alignment horizontal="center" vertical="center" wrapText="1"/>
    </xf>
    <xf numFmtId="164" fontId="2" fillId="3" borderId="2" xfId="2" applyNumberFormat="1" applyFont="1" applyFill="1" applyBorder="1" applyAlignment="1">
      <alignment horizontal="center" vertical="center" wrapText="1"/>
    </xf>
    <xf numFmtId="164" fontId="2" fillId="9" borderId="2" xfId="2" applyNumberFormat="1" applyFont="1" applyFill="1" applyBorder="1" applyAlignment="1">
      <alignment horizontal="center" vertical="center" wrapText="1"/>
    </xf>
    <xf numFmtId="167" fontId="4" fillId="0" borderId="0" xfId="4" applyAlignment="1" applyProtection="1">
      <alignment horizontal="left"/>
      <protection locked="0"/>
    </xf>
    <xf numFmtId="0" fontId="1" fillId="0" borderId="2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7" fillId="10" borderId="2" xfId="5" applyNumberFormat="1" applyFont="1" applyFill="1" applyBorder="1" applyAlignment="1">
      <alignment horizontal="center" vertical="center" wrapText="1"/>
    </xf>
    <xf numFmtId="2" fontId="1" fillId="11" borderId="2" xfId="2" applyNumberFormat="1" applyFill="1" applyBorder="1" applyAlignment="1">
      <alignment horizontal="center" vertical="center"/>
    </xf>
    <xf numFmtId="168" fontId="1" fillId="0" borderId="2" xfId="2" applyNumberFormat="1" applyBorder="1" applyAlignment="1">
      <alignment horizontal="center" vertical="center" wrapText="1"/>
    </xf>
    <xf numFmtId="2" fontId="1" fillId="11" borderId="2" xfId="2" applyNumberFormat="1" applyFill="1" applyBorder="1" applyAlignment="1">
      <alignment horizontal="center" vertical="center" wrapText="1"/>
    </xf>
    <xf numFmtId="1" fontId="1" fillId="0" borderId="2" xfId="2" applyNumberFormat="1" applyBorder="1" applyAlignment="1">
      <alignment horizontal="center" vertical="center"/>
    </xf>
    <xf numFmtId="164" fontId="1" fillId="0" borderId="2" xfId="2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165" fontId="1" fillId="0" borderId="2" xfId="6" applyNumberFormat="1" applyFont="1" applyBorder="1" applyAlignment="1" applyProtection="1">
      <alignment horizontal="center" vertical="center" wrapText="1"/>
      <protection locked="0"/>
    </xf>
    <xf numFmtId="165" fontId="7" fillId="0" borderId="2" xfId="7" applyNumberFormat="1" applyFont="1" applyBorder="1" applyAlignment="1">
      <alignment horizontal="center" vertical="center" wrapText="1"/>
    </xf>
    <xf numFmtId="165" fontId="1" fillId="11" borderId="2" xfId="2" applyNumberFormat="1" applyFill="1" applyBorder="1" applyAlignment="1">
      <alignment horizontal="center" vertical="center"/>
    </xf>
    <xf numFmtId="1" fontId="1" fillId="11" borderId="2" xfId="2" applyNumberFormat="1" applyFill="1" applyBorder="1" applyAlignment="1">
      <alignment horizontal="center" vertical="center"/>
    </xf>
    <xf numFmtId="170" fontId="10" fillId="0" borderId="2" xfId="8" applyNumberFormat="1" applyFont="1" applyFill="1" applyBorder="1" applyAlignment="1">
      <alignment horizontal="center" vertical="center" wrapText="1"/>
    </xf>
    <xf numFmtId="166" fontId="1" fillId="11" borderId="2" xfId="2" applyNumberFormat="1" applyFill="1" applyBorder="1" applyAlignment="1">
      <alignment horizontal="center" vertical="center"/>
    </xf>
    <xf numFmtId="3" fontId="1" fillId="0" borderId="2" xfId="2" applyNumberFormat="1" applyBorder="1" applyAlignment="1">
      <alignment horizontal="center" vertical="center"/>
    </xf>
    <xf numFmtId="164" fontId="1" fillId="11" borderId="2" xfId="2" applyNumberFormat="1" applyFill="1" applyBorder="1" applyAlignment="1">
      <alignment horizontal="center" vertical="center"/>
    </xf>
    <xf numFmtId="9" fontId="1" fillId="0" borderId="2" xfId="2" applyNumberFormat="1" applyBorder="1" applyAlignment="1">
      <alignment horizontal="center" vertical="center"/>
    </xf>
    <xf numFmtId="10" fontId="1" fillId="0" borderId="2" xfId="2" applyNumberFormat="1" applyBorder="1" applyAlignment="1">
      <alignment horizontal="center" vertical="center"/>
    </xf>
    <xf numFmtId="10" fontId="0" fillId="11" borderId="2" xfId="9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171" fontId="1" fillId="0" borderId="2" xfId="2" applyNumberFormat="1" applyBorder="1" applyAlignment="1">
      <alignment horizontal="center" vertical="center"/>
    </xf>
    <xf numFmtId="0" fontId="1" fillId="0" borderId="0" xfId="2"/>
    <xf numFmtId="165" fontId="1" fillId="10" borderId="2" xfId="6" applyNumberFormat="1" applyFont="1" applyFill="1" applyBorder="1" applyAlignment="1" applyProtection="1">
      <alignment horizontal="center" vertical="center" wrapText="1"/>
      <protection locked="0"/>
    </xf>
    <xf numFmtId="167" fontId="1" fillId="0" borderId="2" xfId="2" applyNumberFormat="1" applyBorder="1" applyAlignment="1">
      <alignment horizontal="center" vertical="center"/>
    </xf>
    <xf numFmtId="38" fontId="1" fillId="0" borderId="2" xfId="2" applyNumberFormat="1" applyBorder="1" applyAlignment="1">
      <alignment horizontal="center" vertical="center" wrapText="1"/>
    </xf>
    <xf numFmtId="38" fontId="1" fillId="0" borderId="2" xfId="2" applyNumberFormat="1" applyBorder="1" applyAlignment="1">
      <alignment horizontal="center" vertical="center"/>
    </xf>
    <xf numFmtId="165" fontId="1" fillId="0" borderId="2" xfId="2" applyNumberFormat="1" applyBorder="1" applyAlignment="1">
      <alignment horizontal="center" vertical="center"/>
    </xf>
    <xf numFmtId="172" fontId="1" fillId="0" borderId="2" xfId="2" applyNumberFormat="1" applyBorder="1" applyAlignment="1">
      <alignment horizontal="center" vertical="center"/>
    </xf>
    <xf numFmtId="173" fontId="1" fillId="0" borderId="2" xfId="2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 wrapText="1"/>
    </xf>
    <xf numFmtId="165" fontId="1" fillId="0" borderId="2" xfId="2" applyNumberFormat="1" applyBorder="1" applyAlignment="1">
      <alignment horizontal="center" vertical="center" wrapText="1"/>
    </xf>
    <xf numFmtId="164" fontId="1" fillId="11" borderId="2" xfId="2" applyNumberFormat="1" applyFill="1" applyBorder="1" applyAlignment="1">
      <alignment horizontal="center" vertical="center" wrapText="1"/>
    </xf>
    <xf numFmtId="164" fontId="1" fillId="0" borderId="2" xfId="2" applyNumberFormat="1" applyBorder="1" applyAlignment="1">
      <alignment horizontal="center" vertical="center" wrapText="1"/>
    </xf>
  </cellXfs>
  <cellStyles count="10">
    <cellStyle name="Comma 5" xfId="8" xr:uid="{2C9390DF-34E4-41C4-A846-B882B41CB4BE}"/>
    <cellStyle name="Normal" xfId="0" builtinId="0"/>
    <cellStyle name="Normal 158 2" xfId="5" xr:uid="{3B91E3C2-E8B4-4268-BE6B-3813F6C51376}"/>
    <cellStyle name="Normal 2" xfId="2" xr:uid="{AB21B35E-8CBA-4523-B7CC-6082DF74F492}"/>
    <cellStyle name="Normal 2 18 2" xfId="3" xr:uid="{694BC9D8-1038-4499-A712-D79962BD6791}"/>
    <cellStyle name="Normal_ALL items_1" xfId="7" xr:uid="{FCE66C60-34FC-4F8F-A117-E4786778AB99}"/>
    <cellStyle name="Normal_ALL items_1 2" xfId="6" xr:uid="{8AB0043C-9126-4D60-B252-914D4EC7B38F}"/>
    <cellStyle name="Percent" xfId="1" builtinId="5"/>
    <cellStyle name="Percent 2" xfId="9" xr:uid="{7536DE7B-2514-41EE-92E5-265860B58AD3}"/>
    <cellStyle name="样式 1" xfId="4" xr:uid="{679DF453-6B0A-4B42-A0D5-0FBE3DF98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1BD2-D0F4-458C-9EBF-5F9FE678645F}">
  <dimension ref="A1:CT7"/>
  <sheetViews>
    <sheetView tabSelected="1" zoomScale="99" zoomScaleNormal="99" workbookViewId="0">
      <selection activeCell="F2" sqref="F2"/>
    </sheetView>
  </sheetViews>
  <sheetFormatPr defaultColWidth="9.1796875" defaultRowHeight="14.5"/>
  <cols>
    <col min="1" max="1" width="10.1796875" style="1" customWidth="1"/>
    <col min="2" max="2" width="12.81640625" style="2" customWidth="1"/>
    <col min="3" max="3" width="7.81640625" style="2" customWidth="1"/>
    <col min="4" max="4" width="8.81640625" style="2" customWidth="1"/>
    <col min="5" max="5" width="11" style="2" customWidth="1"/>
    <col min="6" max="6" width="10" style="2" customWidth="1"/>
    <col min="7" max="9" width="9.1796875" style="2" customWidth="1"/>
    <col min="10" max="10" width="13" style="2" customWidth="1"/>
    <col min="11" max="11" width="11" style="2" customWidth="1"/>
    <col min="12" max="14" width="11.1796875" style="2" customWidth="1"/>
    <col min="15" max="15" width="16.08984375" style="2" customWidth="1"/>
    <col min="16" max="16" width="8.81640625" style="2" customWidth="1"/>
    <col min="17" max="17" width="15" style="2" customWidth="1"/>
    <col min="18" max="18" width="13.36328125" style="2" customWidth="1"/>
    <col min="19" max="19" width="21.6328125" style="3" customWidth="1"/>
    <col min="20" max="20" width="15.54296875" style="2" customWidth="1"/>
    <col min="21" max="21" width="12.08984375" style="2" customWidth="1"/>
    <col min="22" max="22" width="8.453125" style="2" customWidth="1"/>
    <col min="23" max="23" width="18.453125" style="3" customWidth="1"/>
    <col min="24" max="25" width="8.81640625" style="2" customWidth="1"/>
    <col min="26" max="26" width="9.36328125" style="2" customWidth="1"/>
    <col min="27" max="27" width="8.81640625" style="2" customWidth="1"/>
    <col min="28" max="28" width="9.36328125" style="2" customWidth="1"/>
    <col min="29" max="29" width="7.1796875" style="4" customWidth="1"/>
    <col min="30" max="30" width="10.1796875" style="5" customWidth="1"/>
    <col min="31" max="31" width="8.08984375" style="5" customWidth="1"/>
    <col min="32" max="32" width="9.36328125" style="3" customWidth="1"/>
    <col min="33" max="33" width="10.81640625" style="3" customWidth="1"/>
    <col min="34" max="34" width="8.1796875" style="6" customWidth="1"/>
    <col min="35" max="37" width="8.81640625" style="6" customWidth="1"/>
    <col min="38" max="38" width="11.36328125" style="3" customWidth="1"/>
    <col min="39" max="39" width="8.1796875" style="6" customWidth="1"/>
    <col min="40" max="40" width="8.81640625" style="6" customWidth="1"/>
    <col min="41" max="42" width="7.1796875" style="6" customWidth="1"/>
    <col min="43" max="43" width="8.08984375" style="5" customWidth="1"/>
    <col min="44" max="44" width="6.1796875" style="4" customWidth="1"/>
    <col min="45" max="45" width="10" style="7" customWidth="1"/>
    <col min="46" max="46" width="10" style="3" customWidth="1"/>
    <col min="47" max="47" width="9.81640625" style="4" customWidth="1"/>
    <col min="48" max="48" width="9.54296875" style="2" customWidth="1"/>
    <col min="49" max="49" width="8.90625" style="5" customWidth="1"/>
    <col min="50" max="50" width="12.08984375" style="2" customWidth="1"/>
    <col min="51" max="51" width="8.453125" style="8" customWidth="1"/>
    <col min="52" max="53" width="9" style="5" customWidth="1"/>
    <col min="54" max="54" width="7.90625" style="8" customWidth="1"/>
    <col min="55" max="55" width="8.1796875" style="5" customWidth="1"/>
    <col min="56" max="56" width="10.1796875" style="8" customWidth="1"/>
    <col min="57" max="57" width="9.1796875" style="5" customWidth="1"/>
    <col min="58" max="58" width="7.81640625" style="5" customWidth="1"/>
    <col min="59" max="59" width="8.08984375" style="8" customWidth="1"/>
    <col min="60" max="62" width="9.1796875" style="5" customWidth="1"/>
    <col min="63" max="63" width="9.54296875" style="5" customWidth="1"/>
    <col min="64" max="64" width="12.1796875" style="5" customWidth="1"/>
    <col min="65" max="65" width="7.90625" style="8" customWidth="1"/>
    <col min="66" max="66" width="8.1796875" style="5" customWidth="1"/>
    <col min="67" max="67" width="10.1796875" style="8" customWidth="1"/>
    <col min="68" max="68" width="9.1796875" style="5" customWidth="1"/>
    <col min="69" max="69" width="8.08984375" style="8" customWidth="1"/>
    <col min="70" max="70" width="9.1796875" style="5" customWidth="1"/>
    <col min="71" max="71" width="8.08984375" style="8" customWidth="1"/>
    <col min="72" max="72" width="9.1796875" style="5" customWidth="1"/>
    <col min="73" max="73" width="8.90625" style="8" customWidth="1"/>
    <col min="74" max="75" width="9.1796875" style="5" customWidth="1"/>
    <col min="76" max="76" width="11.6328125" style="8" customWidth="1"/>
    <col min="77" max="77" width="10.90625" style="5" customWidth="1"/>
    <col min="78" max="78" width="8.36328125" style="5" customWidth="1"/>
    <col min="79" max="79" width="9.90625" style="8" customWidth="1"/>
    <col min="80" max="80" width="9.90625" style="5" customWidth="1"/>
    <col min="81" max="81" width="7.81640625" style="5" customWidth="1"/>
    <col min="82" max="83" width="9.6328125" style="5" customWidth="1"/>
    <col min="84" max="86" width="12.1796875" style="5" customWidth="1"/>
    <col min="87" max="87" width="9.1796875" style="2" customWidth="1"/>
    <col min="88" max="88" width="9.1796875" style="2"/>
    <col min="89" max="89" width="11.6328125" style="5" customWidth="1"/>
    <col min="90" max="90" width="9.1796875" style="2"/>
    <col min="91" max="91" width="14" style="2" customWidth="1"/>
    <col min="92" max="16384" width="9.1796875" style="2"/>
  </cols>
  <sheetData>
    <row r="1" spans="1:98" ht="54" customHeight="1">
      <c r="A1" s="10" t="s">
        <v>1</v>
      </c>
      <c r="B1" s="11" t="s">
        <v>2</v>
      </c>
      <c r="C1" s="11" t="s">
        <v>3</v>
      </c>
      <c r="D1" s="11" t="s">
        <v>4</v>
      </c>
      <c r="E1" s="11" t="s">
        <v>5</v>
      </c>
      <c r="F1" s="12" t="s">
        <v>6</v>
      </c>
      <c r="G1" s="11" t="s">
        <v>7</v>
      </c>
      <c r="H1" s="11" t="s">
        <v>8</v>
      </c>
      <c r="I1" s="11" t="s">
        <v>9</v>
      </c>
      <c r="J1" s="13" t="s">
        <v>10</v>
      </c>
      <c r="K1" s="13" t="s">
        <v>11</v>
      </c>
      <c r="L1" s="14" t="s">
        <v>12</v>
      </c>
      <c r="M1" s="15" t="s">
        <v>13</v>
      </c>
      <c r="N1" s="11" t="s">
        <v>14</v>
      </c>
      <c r="O1" s="11" t="s">
        <v>15</v>
      </c>
      <c r="P1" s="15" t="s">
        <v>16</v>
      </c>
      <c r="Q1" s="12" t="s">
        <v>17</v>
      </c>
      <c r="R1" s="12" t="s">
        <v>18</v>
      </c>
      <c r="S1" s="15" t="s">
        <v>19</v>
      </c>
      <c r="T1" s="13" t="s">
        <v>20</v>
      </c>
      <c r="U1" s="12" t="s">
        <v>21</v>
      </c>
      <c r="V1" s="12" t="s">
        <v>22</v>
      </c>
      <c r="W1" s="15" t="s">
        <v>0</v>
      </c>
      <c r="X1" s="13" t="s">
        <v>23</v>
      </c>
      <c r="Y1" s="10" t="s">
        <v>24</v>
      </c>
      <c r="Z1" s="16" t="s">
        <v>25</v>
      </c>
      <c r="AA1" s="11" t="s">
        <v>26</v>
      </c>
      <c r="AB1" s="11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2" t="s">
        <v>34</v>
      </c>
      <c r="AJ1" s="22" t="s">
        <v>35</v>
      </c>
      <c r="AK1" s="22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17" t="s">
        <v>43</v>
      </c>
      <c r="AS1" s="26" t="s">
        <v>44</v>
      </c>
      <c r="AT1" s="27" t="s">
        <v>45</v>
      </c>
      <c r="AU1" s="25" t="s">
        <v>46</v>
      </c>
      <c r="AV1" s="10" t="s">
        <v>47</v>
      </c>
      <c r="AW1" s="28" t="s">
        <v>48</v>
      </c>
      <c r="AX1" s="10" t="s">
        <v>49</v>
      </c>
      <c r="AY1" s="29" t="s">
        <v>50</v>
      </c>
      <c r="AZ1" s="30" t="s">
        <v>51</v>
      </c>
      <c r="BA1" s="28" t="s">
        <v>52</v>
      </c>
      <c r="BB1" s="29" t="s">
        <v>53</v>
      </c>
      <c r="BC1" s="28" t="s">
        <v>54</v>
      </c>
      <c r="BD1" s="29" t="s">
        <v>55</v>
      </c>
      <c r="BE1" s="28" t="s">
        <v>56</v>
      </c>
      <c r="BF1" s="31" t="s">
        <v>57</v>
      </c>
      <c r="BG1" s="29" t="s">
        <v>58</v>
      </c>
      <c r="BH1" s="28" t="s">
        <v>59</v>
      </c>
      <c r="BI1" s="28" t="s">
        <v>60</v>
      </c>
      <c r="BJ1" s="28" t="s">
        <v>61</v>
      </c>
      <c r="BK1" s="32" t="s">
        <v>62</v>
      </c>
      <c r="BL1" s="33" t="s">
        <v>63</v>
      </c>
      <c r="BM1" s="29" t="s">
        <v>64</v>
      </c>
      <c r="BN1" s="28" t="s">
        <v>65</v>
      </c>
      <c r="BO1" s="29" t="s">
        <v>66</v>
      </c>
      <c r="BP1" s="28" t="s">
        <v>67</v>
      </c>
      <c r="BQ1" s="29" t="s">
        <v>68</v>
      </c>
      <c r="BR1" s="28" t="s">
        <v>69</v>
      </c>
      <c r="BS1" s="29" t="s">
        <v>70</v>
      </c>
      <c r="BT1" s="28" t="s">
        <v>71</v>
      </c>
      <c r="BU1" s="29" t="s">
        <v>72</v>
      </c>
      <c r="BV1" s="28" t="s">
        <v>73</v>
      </c>
      <c r="BW1" s="31" t="s">
        <v>74</v>
      </c>
      <c r="BX1" s="29" t="s">
        <v>75</v>
      </c>
      <c r="BY1" s="28" t="s">
        <v>76</v>
      </c>
      <c r="BZ1" s="31" t="s">
        <v>77</v>
      </c>
      <c r="CA1" s="29" t="s">
        <v>78</v>
      </c>
      <c r="CB1" s="28" t="s">
        <v>79</v>
      </c>
      <c r="CC1" s="28" t="s">
        <v>80</v>
      </c>
      <c r="CD1" s="34" t="s">
        <v>81</v>
      </c>
      <c r="CE1" s="35" t="s">
        <v>82</v>
      </c>
      <c r="CF1" s="36" t="s">
        <v>83</v>
      </c>
      <c r="CG1" s="34" t="s">
        <v>84</v>
      </c>
      <c r="CH1" s="34" t="s">
        <v>85</v>
      </c>
      <c r="CI1" s="37" t="s">
        <v>86</v>
      </c>
      <c r="CJ1" s="34" t="s">
        <v>87</v>
      </c>
      <c r="CK1" s="38" t="s">
        <v>88</v>
      </c>
      <c r="CM1" s="39" t="s">
        <v>89</v>
      </c>
      <c r="CN1" s="39" t="s">
        <v>90</v>
      </c>
      <c r="CO1" s="39"/>
      <c r="CP1" s="39"/>
      <c r="CQ1" s="39" t="s">
        <v>91</v>
      </c>
      <c r="CR1" s="39"/>
      <c r="CS1" s="39"/>
      <c r="CT1" s="39"/>
    </row>
    <row r="2" spans="1:98" s="63" customFormat="1" ht="87.65" customHeight="1">
      <c r="A2" s="40">
        <v>1</v>
      </c>
      <c r="B2" s="41" t="s">
        <v>92</v>
      </c>
      <c r="C2" s="40"/>
      <c r="D2" s="40"/>
      <c r="E2" s="9" t="s">
        <v>93</v>
      </c>
      <c r="F2" s="40" t="s">
        <v>94</v>
      </c>
      <c r="G2" s="42" t="s">
        <v>95</v>
      </c>
      <c r="H2" s="42" t="s">
        <v>95</v>
      </c>
      <c r="I2" s="42" t="s">
        <v>95</v>
      </c>
      <c r="J2" s="41" t="s">
        <v>96</v>
      </c>
      <c r="K2" s="41" t="s">
        <v>97</v>
      </c>
      <c r="L2" s="41" t="s">
        <v>98</v>
      </c>
      <c r="M2" s="41" t="s">
        <v>99</v>
      </c>
      <c r="N2" s="41" t="s">
        <v>100</v>
      </c>
      <c r="O2" s="41" t="s">
        <v>101</v>
      </c>
      <c r="P2" s="40" t="s">
        <v>102</v>
      </c>
      <c r="Q2" s="41" t="s">
        <v>103</v>
      </c>
      <c r="R2" s="41" t="s">
        <v>104</v>
      </c>
      <c r="S2" s="43" t="str">
        <f t="shared" ref="S2:S6" si="0">_xlfn.TEXTJOIN("; ",TRUE,Q2:R2)</f>
        <v>metal; glass</v>
      </c>
      <c r="T2" s="41" t="s">
        <v>105</v>
      </c>
      <c r="U2" s="44" t="s">
        <v>106</v>
      </c>
      <c r="V2" s="41" t="s">
        <v>107</v>
      </c>
      <c r="W2" s="45" t="str">
        <f t="shared" ref="W2:W6" si="1">_xlfn.TEXTJOIN("; ",TRUE,U2:V2)</f>
        <v>Fully Assembled; Light yellow</v>
      </c>
      <c r="X2" s="40" t="s">
        <v>108</v>
      </c>
      <c r="Y2" s="40" t="s">
        <v>109</v>
      </c>
      <c r="Z2" s="40" t="s">
        <v>110</v>
      </c>
      <c r="AA2" s="41" t="s">
        <v>111</v>
      </c>
      <c r="AB2" s="41" t="s">
        <v>112</v>
      </c>
      <c r="AC2" s="46">
        <v>100</v>
      </c>
      <c r="AD2" s="47">
        <v>12</v>
      </c>
      <c r="AE2" s="47">
        <f>AD2</f>
        <v>12</v>
      </c>
      <c r="AF2" s="48"/>
      <c r="AG2" s="48"/>
      <c r="AH2" s="49">
        <v>14</v>
      </c>
      <c r="AI2" s="49">
        <v>14</v>
      </c>
      <c r="AJ2" s="49">
        <v>22</v>
      </c>
      <c r="AK2" s="50"/>
      <c r="AL2" s="43">
        <f>AG2*0.454</f>
        <v>0</v>
      </c>
      <c r="AM2" s="51">
        <f>AH2*2.54</f>
        <v>35.56</v>
      </c>
      <c r="AN2" s="51">
        <f t="shared" ref="AM2:AP6" si="2">AI2*2.54</f>
        <v>35.56</v>
      </c>
      <c r="AO2" s="51">
        <f t="shared" si="2"/>
        <v>55.88</v>
      </c>
      <c r="AP2" s="51">
        <f t="shared" si="2"/>
        <v>0</v>
      </c>
      <c r="AQ2" s="52">
        <f>MAX(ROUNDUP(AH2,0),ROUNDUP(AI2,0),ROUNDUP(AJ2,0))+((MIN(ROUNDUP(AH2,0),ROUNDUP(AI2,0),ROUNDUP(AJ2,0))+MEDIAN(ROUNDUP(AH2,0),ROUNDUP(AI2,0),ROUNDUP(AJ2,0))))*2</f>
        <v>78</v>
      </c>
      <c r="AR2" s="53">
        <v>1</v>
      </c>
      <c r="AS2" s="54">
        <f>IF(AK2="",AM2*AN2*AO2/1000000,AM2*AN2*(AO2/2+AP2/2)/1000000)</f>
        <v>7.0661019968000019E-2</v>
      </c>
      <c r="AT2" s="48">
        <v>64</v>
      </c>
      <c r="AU2" s="52">
        <f t="shared" ref="AU2:AU6" si="3">IF(AR2="","",AT2/AS2*AR2)</f>
        <v>905.73275094222288</v>
      </c>
      <c r="AV2" s="55">
        <v>3500</v>
      </c>
      <c r="AW2" s="56">
        <f t="shared" ref="AW2:AW6" si="4">IF(ISERROR(AV2/AU2),"",AV2/AU2)</f>
        <v>3.8642745295000012</v>
      </c>
      <c r="AX2" s="47" t="s">
        <v>113</v>
      </c>
      <c r="AY2" s="57">
        <v>0.51</v>
      </c>
      <c r="AZ2" s="56">
        <f t="shared" ref="AZ2:AZ6" si="5">IF(ISERROR(AD2*AY2),"",AD2*AY2)</f>
        <v>6.12</v>
      </c>
      <c r="BA2" s="56">
        <f>IF(ISERROR(AD2+AW2+AZ2),"",AD2+AW2+AZ2)</f>
        <v>21.984274529500002</v>
      </c>
      <c r="BB2" s="58">
        <v>0.05</v>
      </c>
      <c r="BC2" s="56">
        <f>IF(ISERROR(BL2*BB2),"",BL2*BB2)</f>
        <v>0.95000000000000007</v>
      </c>
      <c r="BD2" s="58">
        <v>0</v>
      </c>
      <c r="BE2" s="56">
        <f>IF(ISERROR(BL2*BD2),"",BL2*BD2)</f>
        <v>0</v>
      </c>
      <c r="BF2" s="47" t="s">
        <v>114</v>
      </c>
      <c r="BG2" s="58">
        <v>0.05</v>
      </c>
      <c r="BH2" s="56">
        <f>IF(ISERROR(BL2*BG2),"",BL2*BG2)</f>
        <v>0.95000000000000007</v>
      </c>
      <c r="BI2" s="56">
        <f>IF(ISERROR(BC2+BE2+BH2),"",BC2+BE2+BH2)</f>
        <v>1.9000000000000001</v>
      </c>
      <c r="BJ2" s="56">
        <f>IF(ISERROR(AD2+BI2),"",AD2+BI2)</f>
        <v>13.9</v>
      </c>
      <c r="BK2" s="59">
        <f>IF(ISERROR((BL2-BJ2)/BL2),"",(BL2-BJ2)/BL2)</f>
        <v>0.26842105263157895</v>
      </c>
      <c r="BL2" s="47">
        <v>19</v>
      </c>
      <c r="BM2" s="58">
        <v>0.08</v>
      </c>
      <c r="BN2" s="56">
        <f>IF(ISERROR(CF2*BM2),"",CF2*BM2)</f>
        <v>3.84</v>
      </c>
      <c r="BO2" s="58">
        <v>0</v>
      </c>
      <c r="BP2" s="56">
        <f>IF(ISERROR(CF2*BO2),"",CF2*BO2)</f>
        <v>0</v>
      </c>
      <c r="BQ2" s="58">
        <v>0.06</v>
      </c>
      <c r="BR2" s="56">
        <f t="shared" ref="BR2:BR6" si="6">IF(ISERROR(CF2*BQ2),"",CF2*BQ2)</f>
        <v>2.88</v>
      </c>
      <c r="BS2" s="58">
        <v>0.05</v>
      </c>
      <c r="BT2" s="56">
        <f>IF(ISERROR(CF2*BS2),"",CF2*BS2)</f>
        <v>2.4000000000000004</v>
      </c>
      <c r="BU2" s="58">
        <v>0.1</v>
      </c>
      <c r="BV2" s="56">
        <f>IF(ISERROR(CF2*BU2),"",CF2*BU2)</f>
        <v>4.8000000000000007</v>
      </c>
      <c r="BW2" s="47"/>
      <c r="BX2" s="58"/>
      <c r="BY2" s="56">
        <f t="shared" ref="BY2:BY6" si="7">IF(ISERROR(CF2*BX2),"",CF2*BX2)</f>
        <v>0</v>
      </c>
      <c r="BZ2" s="60"/>
      <c r="CA2" s="58"/>
      <c r="CB2" s="56">
        <f t="shared" ref="CB2:CB6" si="8">IF(ISERROR(CF2*CA2),"",CF2*CA2)</f>
        <v>0</v>
      </c>
      <c r="CC2" s="56">
        <f>IF(ISERROR(BN2+BP2+BR2+BT2+BV2+BY2+CB2),"",BN2+BP2+BR2+BT2+BV2+BY2+CB2)</f>
        <v>13.920000000000002</v>
      </c>
      <c r="CD2" s="56">
        <f>IF(ISERROR(BA2+CC2),"",BA2+CC2)</f>
        <v>35.9042745295</v>
      </c>
      <c r="CE2" s="61">
        <f t="shared" ref="CE2:CE6" si="9">IF(ISERROR((CF2-CD2)/CF2),"",(CF2-CD2)/CF2)</f>
        <v>0.25199428063541668</v>
      </c>
      <c r="CF2" s="47">
        <v>48</v>
      </c>
      <c r="CG2" s="56">
        <f>IF(CF2="","",CF2*1.05)</f>
        <v>50.400000000000006</v>
      </c>
      <c r="CH2" s="56">
        <f>IF(CG2="","",CG2/0.75)</f>
        <v>67.2</v>
      </c>
      <c r="CI2" s="47">
        <v>99.99</v>
      </c>
      <c r="CJ2" s="61">
        <f>IF(ISERROR((CI2-CG2)/CI2),"",(CI2-CG2)/CI2)</f>
        <v>0.49594959495949587</v>
      </c>
      <c r="CK2" s="62">
        <v>99.99</v>
      </c>
      <c r="CM2" s="39" t="s">
        <v>115</v>
      </c>
      <c r="CN2" s="39">
        <v>18</v>
      </c>
      <c r="CO2" s="39"/>
      <c r="CP2" s="39"/>
      <c r="CQ2" s="39" t="s">
        <v>116</v>
      </c>
      <c r="CR2" s="39"/>
      <c r="CS2" s="39"/>
      <c r="CT2" s="39"/>
    </row>
    <row r="3" spans="1:98" s="63" customFormat="1" ht="87.65" customHeight="1">
      <c r="A3" s="40">
        <v>2</v>
      </c>
      <c r="B3" s="41" t="s">
        <v>117</v>
      </c>
      <c r="C3" s="40"/>
      <c r="D3" s="40"/>
      <c r="E3" s="40" t="s">
        <v>118</v>
      </c>
      <c r="F3" s="40" t="s">
        <v>94</v>
      </c>
      <c r="G3" s="40" t="s">
        <v>119</v>
      </c>
      <c r="H3" s="40" t="s">
        <v>119</v>
      </c>
      <c r="I3" s="40" t="s">
        <v>119</v>
      </c>
      <c r="J3" s="41" t="s">
        <v>120</v>
      </c>
      <c r="K3" s="41" t="s">
        <v>97</v>
      </c>
      <c r="L3" s="41" t="s">
        <v>98</v>
      </c>
      <c r="M3" s="41" t="s">
        <v>121</v>
      </c>
      <c r="N3" s="41" t="s">
        <v>122</v>
      </c>
      <c r="O3" s="41" t="s">
        <v>123</v>
      </c>
      <c r="P3" s="40" t="s">
        <v>124</v>
      </c>
      <c r="Q3" s="40" t="s">
        <v>125</v>
      </c>
      <c r="R3" s="40" t="s">
        <v>126</v>
      </c>
      <c r="S3" s="43" t="str">
        <f t="shared" si="0"/>
        <v>resin; fabric</v>
      </c>
      <c r="T3" s="41" t="s">
        <v>105</v>
      </c>
      <c r="U3" s="44" t="s">
        <v>127</v>
      </c>
      <c r="V3" s="40" t="s">
        <v>128</v>
      </c>
      <c r="W3" s="45" t="str">
        <f t="shared" si="1"/>
        <v>Harp Frame; White</v>
      </c>
      <c r="X3" s="40" t="s">
        <v>108</v>
      </c>
      <c r="Y3" s="40" t="s">
        <v>109</v>
      </c>
      <c r="Z3" s="40" t="s">
        <v>110</v>
      </c>
      <c r="AA3" s="41" t="s">
        <v>111</v>
      </c>
      <c r="AB3" s="41" t="s">
        <v>112</v>
      </c>
      <c r="AC3" s="46">
        <v>100</v>
      </c>
      <c r="AD3" s="47">
        <v>8.5</v>
      </c>
      <c r="AE3" s="47">
        <f>AD3</f>
        <v>8.5</v>
      </c>
      <c r="AF3" s="48"/>
      <c r="AG3" s="48"/>
      <c r="AH3" s="64">
        <v>15</v>
      </c>
      <c r="AI3" s="64">
        <v>15</v>
      </c>
      <c r="AJ3" s="64">
        <v>14.5</v>
      </c>
      <c r="AK3" s="49"/>
      <c r="AL3" s="43">
        <f t="shared" ref="AL3:AL6" si="10">AG3*0.454</f>
        <v>0</v>
      </c>
      <c r="AM3" s="51">
        <f t="shared" si="2"/>
        <v>38.1</v>
      </c>
      <c r="AN3" s="51">
        <f t="shared" si="2"/>
        <v>38.1</v>
      </c>
      <c r="AO3" s="51">
        <f t="shared" si="2"/>
        <v>36.83</v>
      </c>
      <c r="AP3" s="51">
        <f t="shared" si="2"/>
        <v>0</v>
      </c>
      <c r="AQ3" s="52">
        <f t="shared" ref="AQ3:AQ6" si="11">MAX(ROUNDUP(AH3,0),ROUNDUP(AI3,0),ROUNDUP(AJ3,0))+((MIN(ROUNDUP(AH3,0),ROUNDUP(AI3,0),ROUNDUP(AJ3,0))+MEDIAN(ROUNDUP(AH3,0),ROUNDUP(AI3,0),ROUNDUP(AJ3,0))))*2</f>
        <v>75</v>
      </c>
      <c r="AR3" s="53">
        <v>1</v>
      </c>
      <c r="AS3" s="54">
        <f t="shared" ref="AS3:AS6" si="12">IF(AK3="",AM3*AN3*AO3/1000000,AM3*AN3*(AO3/2+AP3/2)/1000000)</f>
        <v>5.3462796300000004E-2</v>
      </c>
      <c r="AT3" s="48">
        <v>64</v>
      </c>
      <c r="AU3" s="52">
        <f t="shared" si="3"/>
        <v>1197.0941370307635</v>
      </c>
      <c r="AV3" s="55">
        <v>3500</v>
      </c>
      <c r="AW3" s="56">
        <f t="shared" si="4"/>
        <v>2.9237466726562502</v>
      </c>
      <c r="AX3" s="47" t="s">
        <v>129</v>
      </c>
      <c r="AY3" s="57">
        <v>0.49</v>
      </c>
      <c r="AZ3" s="56">
        <f t="shared" si="5"/>
        <v>4.165</v>
      </c>
      <c r="BA3" s="56">
        <f t="shared" ref="BA3:BA6" si="13">IF(ISERROR(AD3+AW3+AZ3),"",AD3+AW3+AZ3)</f>
        <v>15.588746672656249</v>
      </c>
      <c r="BB3" s="58">
        <v>0.05</v>
      </c>
      <c r="BC3" s="56">
        <f t="shared" ref="BC3:BC6" si="14">IF(ISERROR(BL3*BB3),"",BL3*BB3)</f>
        <v>0.65</v>
      </c>
      <c r="BD3" s="58">
        <v>0</v>
      </c>
      <c r="BE3" s="56">
        <f t="shared" ref="BE3:BE6" si="15">IF(ISERROR(BL3*BD3),"",BL3*BD3)</f>
        <v>0</v>
      </c>
      <c r="BF3" s="47" t="s">
        <v>114</v>
      </c>
      <c r="BG3" s="58">
        <v>0.05</v>
      </c>
      <c r="BH3" s="56">
        <f t="shared" ref="BH3:BH6" si="16">IF(ISERROR(BL3*BG3),"",BL3*BG3)</f>
        <v>0.65</v>
      </c>
      <c r="BI3" s="56">
        <f t="shared" ref="BI3:BI6" si="17">IF(ISERROR(BC3+BE3+BH3),"",BC3+BE3+BH3)</f>
        <v>1.3</v>
      </c>
      <c r="BJ3" s="56">
        <f t="shared" ref="BJ3:BJ6" si="18">IF(ISERROR(AD3+BI3),"",AD3+BI3)</f>
        <v>9.8000000000000007</v>
      </c>
      <c r="BK3" s="59">
        <f t="shared" ref="BK3:BK6" si="19">IF(ISERROR((BL3-BJ3)/BL3),"",(BL3-BJ3)/BL3)</f>
        <v>0.24615384615384611</v>
      </c>
      <c r="BL3" s="47">
        <v>13</v>
      </c>
      <c r="BM3" s="58">
        <v>0.08</v>
      </c>
      <c r="BN3" s="56">
        <f t="shared" ref="BN3:BN6" si="20">IF(ISERROR(CF3*BM3),"",CF3*BM3)</f>
        <v>2.64</v>
      </c>
      <c r="BO3" s="58">
        <v>0</v>
      </c>
      <c r="BP3" s="56">
        <f t="shared" ref="BP3:BP6" si="21">IF(ISERROR(CF3*BO3),"",CF3*BO3)</f>
        <v>0</v>
      </c>
      <c r="BQ3" s="58">
        <v>0.06</v>
      </c>
      <c r="BR3" s="56">
        <f t="shared" si="6"/>
        <v>1.98</v>
      </c>
      <c r="BS3" s="58">
        <v>0.05</v>
      </c>
      <c r="BT3" s="56">
        <f t="shared" ref="BT3:BT6" si="22">IF(ISERROR(CF3*BS3),"",CF3*BS3)</f>
        <v>1.6500000000000001</v>
      </c>
      <c r="BU3" s="58">
        <v>0.1</v>
      </c>
      <c r="BV3" s="56">
        <f t="shared" ref="BV3:BV6" si="23">IF(ISERROR(CF3*BU3),"",CF3*BU3)</f>
        <v>3.3000000000000003</v>
      </c>
      <c r="BW3" s="47"/>
      <c r="BX3" s="58"/>
      <c r="BY3" s="56">
        <f t="shared" si="7"/>
        <v>0</v>
      </c>
      <c r="BZ3" s="47"/>
      <c r="CA3" s="58"/>
      <c r="CB3" s="56">
        <f t="shared" si="8"/>
        <v>0</v>
      </c>
      <c r="CC3" s="56">
        <f t="shared" ref="CC3:CC6" si="24">IF(ISERROR(BN3+BP3+BR3+BT3+BV3+BY3+CB3),"",BN3+BP3+BR3+BT3+BV3+BY3+CB3)</f>
        <v>9.57</v>
      </c>
      <c r="CD3" s="56">
        <f t="shared" ref="CD3:CD6" si="25">IF(ISERROR(BA3+CC3),"",BA3+CC3)</f>
        <v>25.15874667265625</v>
      </c>
      <c r="CE3" s="61">
        <f t="shared" si="9"/>
        <v>0.23761373719223486</v>
      </c>
      <c r="CF3" s="47">
        <v>33</v>
      </c>
      <c r="CG3" s="56">
        <f>IF(CF3="","",CF3*1.05)</f>
        <v>34.65</v>
      </c>
      <c r="CH3" s="56">
        <f>IF(CG3="","",CG3/0.75)</f>
        <v>46.199999999999996</v>
      </c>
      <c r="CI3" s="47">
        <v>69.989999999999995</v>
      </c>
      <c r="CJ3" s="61">
        <f t="shared" ref="CJ3:CJ6" si="26">IF(ISERROR((CI3-CG3)/CI3),"",(CI3-CG3)/CI3)</f>
        <v>0.50492927561080148</v>
      </c>
      <c r="CK3" s="62">
        <v>69.989999999999995</v>
      </c>
      <c r="CM3" s="39" t="s">
        <v>130</v>
      </c>
      <c r="CN3" s="39">
        <v>25</v>
      </c>
      <c r="CO3" s="39"/>
      <c r="CP3" s="39"/>
      <c r="CQ3" s="39" t="s">
        <v>131</v>
      </c>
      <c r="CR3" s="39"/>
      <c r="CS3" s="39"/>
      <c r="CT3" s="39"/>
    </row>
    <row r="4" spans="1:98" s="63" customFormat="1" ht="85.25" customHeight="1">
      <c r="A4" s="40">
        <v>3</v>
      </c>
      <c r="B4" s="41" t="s">
        <v>132</v>
      </c>
      <c r="C4" s="40"/>
      <c r="D4" s="40"/>
      <c r="E4" s="40" t="s">
        <v>133</v>
      </c>
      <c r="F4" s="40" t="s">
        <v>94</v>
      </c>
      <c r="G4" s="65" t="s">
        <v>134</v>
      </c>
      <c r="H4" s="65" t="s">
        <v>134</v>
      </c>
      <c r="I4" s="65" t="s">
        <v>134</v>
      </c>
      <c r="J4" s="66" t="s">
        <v>135</v>
      </c>
      <c r="K4" s="66" t="s">
        <v>136</v>
      </c>
      <c r="L4" s="41" t="s">
        <v>137</v>
      </c>
      <c r="M4" s="41" t="s">
        <v>138</v>
      </c>
      <c r="N4" s="41" t="s">
        <v>139</v>
      </c>
      <c r="O4" s="41" t="s">
        <v>140</v>
      </c>
      <c r="P4" s="41" t="s">
        <v>141</v>
      </c>
      <c r="Q4" s="41" t="s">
        <v>142</v>
      </c>
      <c r="R4" s="40" t="s">
        <v>126</v>
      </c>
      <c r="S4" s="43" t="str">
        <f t="shared" si="0"/>
        <v>Metal; fabric</v>
      </c>
      <c r="T4" s="67" t="s">
        <v>143</v>
      </c>
      <c r="U4" s="44" t="s">
        <v>144</v>
      </c>
      <c r="V4" s="40" t="s">
        <v>128</v>
      </c>
      <c r="W4" s="45" t="str">
        <f t="shared" si="1"/>
        <v>Assembly Required; White</v>
      </c>
      <c r="X4" s="40" t="s">
        <v>108</v>
      </c>
      <c r="Y4" s="40" t="s">
        <v>109</v>
      </c>
      <c r="Z4" s="40" t="s">
        <v>110</v>
      </c>
      <c r="AA4" s="40" t="s">
        <v>145</v>
      </c>
      <c r="AB4" s="41" t="s">
        <v>112</v>
      </c>
      <c r="AC4" s="46">
        <v>100</v>
      </c>
      <c r="AD4" s="47">
        <v>17.21</v>
      </c>
      <c r="AE4" s="47">
        <f t="shared" ref="AE4:AE6" si="27">AD4</f>
        <v>17.21</v>
      </c>
      <c r="AF4" s="48"/>
      <c r="AG4" s="48"/>
      <c r="AH4" s="68">
        <v>18.5</v>
      </c>
      <c r="AI4" s="68">
        <v>18.5</v>
      </c>
      <c r="AJ4" s="68">
        <v>13</v>
      </c>
      <c r="AK4" s="68"/>
      <c r="AL4" s="43">
        <f t="shared" si="10"/>
        <v>0</v>
      </c>
      <c r="AM4" s="51">
        <f t="shared" si="2"/>
        <v>46.99</v>
      </c>
      <c r="AN4" s="51">
        <f t="shared" si="2"/>
        <v>46.99</v>
      </c>
      <c r="AO4" s="51">
        <f t="shared" si="2"/>
        <v>33.020000000000003</v>
      </c>
      <c r="AP4" s="51">
        <f t="shared" si="2"/>
        <v>0</v>
      </c>
      <c r="AQ4" s="52">
        <f t="shared" si="11"/>
        <v>83</v>
      </c>
      <c r="AR4" s="53">
        <v>1</v>
      </c>
      <c r="AS4" s="54">
        <f t="shared" si="12"/>
        <v>7.2910144502000007E-2</v>
      </c>
      <c r="AT4" s="48">
        <v>64</v>
      </c>
      <c r="AU4" s="52">
        <f t="shared" si="3"/>
        <v>877.7928014975256</v>
      </c>
      <c r="AV4" s="55">
        <v>3500</v>
      </c>
      <c r="AW4" s="56">
        <f t="shared" si="4"/>
        <v>3.9872735274531252</v>
      </c>
      <c r="AX4" s="47" t="s">
        <v>113</v>
      </c>
      <c r="AY4" s="57">
        <v>0.51</v>
      </c>
      <c r="AZ4" s="56">
        <f>IF(ISERROR(AD4*AY4),"",AD4*AY4)</f>
        <v>8.7771000000000008</v>
      </c>
      <c r="BA4" s="56">
        <f t="shared" si="13"/>
        <v>29.974373527453128</v>
      </c>
      <c r="BB4" s="58">
        <v>0.05</v>
      </c>
      <c r="BC4" s="56">
        <f t="shared" si="14"/>
        <v>1.4000000000000001</v>
      </c>
      <c r="BD4" s="58">
        <v>0</v>
      </c>
      <c r="BE4" s="56">
        <f t="shared" si="15"/>
        <v>0</v>
      </c>
      <c r="BF4" s="47" t="s">
        <v>114</v>
      </c>
      <c r="BG4" s="58">
        <v>0.05</v>
      </c>
      <c r="BH4" s="56">
        <f t="shared" si="16"/>
        <v>1.4000000000000001</v>
      </c>
      <c r="BI4" s="56">
        <f t="shared" si="17"/>
        <v>2.8000000000000003</v>
      </c>
      <c r="BJ4" s="56">
        <f t="shared" si="18"/>
        <v>20.010000000000002</v>
      </c>
      <c r="BK4" s="59">
        <f t="shared" si="19"/>
        <v>0.28535714285714281</v>
      </c>
      <c r="BL4" s="47">
        <v>28</v>
      </c>
      <c r="BM4" s="58">
        <v>0.08</v>
      </c>
      <c r="BN4" s="56">
        <f t="shared" si="20"/>
        <v>5.6000000000000005</v>
      </c>
      <c r="BO4" s="58">
        <v>0</v>
      </c>
      <c r="BP4" s="56">
        <f t="shared" si="21"/>
        <v>0</v>
      </c>
      <c r="BQ4" s="58">
        <v>0.06</v>
      </c>
      <c r="BR4" s="56">
        <f t="shared" si="6"/>
        <v>4.2</v>
      </c>
      <c r="BS4" s="58">
        <v>0.05</v>
      </c>
      <c r="BT4" s="56">
        <f t="shared" si="22"/>
        <v>3.5</v>
      </c>
      <c r="BU4" s="58">
        <v>0.1</v>
      </c>
      <c r="BV4" s="56">
        <f t="shared" si="23"/>
        <v>7</v>
      </c>
      <c r="BW4" s="47"/>
      <c r="BX4" s="58"/>
      <c r="BY4" s="56">
        <f t="shared" si="7"/>
        <v>0</v>
      </c>
      <c r="BZ4" s="47"/>
      <c r="CA4" s="58"/>
      <c r="CB4" s="56">
        <f t="shared" si="8"/>
        <v>0</v>
      </c>
      <c r="CC4" s="56">
        <f t="shared" si="24"/>
        <v>20.3</v>
      </c>
      <c r="CD4" s="56">
        <f t="shared" si="25"/>
        <v>50.274373527453129</v>
      </c>
      <c r="CE4" s="61">
        <f t="shared" si="9"/>
        <v>0.28179466389352675</v>
      </c>
      <c r="CF4" s="47">
        <v>70</v>
      </c>
      <c r="CG4" s="56">
        <f t="shared" ref="CG4:CG6" si="28">IF(CF4="","",CF4*1.05)</f>
        <v>73.5</v>
      </c>
      <c r="CH4" s="56">
        <f t="shared" ref="CH4:CH6" si="29">IF(CG4="","",CG4/0.75)</f>
        <v>98</v>
      </c>
      <c r="CI4" s="69">
        <v>149.99</v>
      </c>
      <c r="CJ4" s="61">
        <f t="shared" si="26"/>
        <v>0.50996733115541037</v>
      </c>
      <c r="CK4" s="69">
        <v>149.99</v>
      </c>
      <c r="CM4" s="39" t="s">
        <v>146</v>
      </c>
      <c r="CN4" s="39">
        <v>35</v>
      </c>
      <c r="CO4" s="39"/>
      <c r="CP4" s="39"/>
      <c r="CQ4" s="39" t="s">
        <v>147</v>
      </c>
      <c r="CR4" s="39"/>
      <c r="CS4" s="39" t="s">
        <v>148</v>
      </c>
      <c r="CT4" s="39"/>
    </row>
    <row r="5" spans="1:98" s="63" customFormat="1" ht="85.25" customHeight="1">
      <c r="A5" s="40">
        <v>4</v>
      </c>
      <c r="B5" s="41" t="s">
        <v>149</v>
      </c>
      <c r="C5" s="40"/>
      <c r="D5" s="40"/>
      <c r="E5" s="40" t="s">
        <v>150</v>
      </c>
      <c r="F5" s="40" t="s">
        <v>94</v>
      </c>
      <c r="G5" s="70" t="s">
        <v>151</v>
      </c>
      <c r="H5" s="70" t="s">
        <v>151</v>
      </c>
      <c r="I5" s="70" t="s">
        <v>151</v>
      </c>
      <c r="J5" s="41" t="s">
        <v>152</v>
      </c>
      <c r="K5" s="41" t="s">
        <v>136</v>
      </c>
      <c r="L5" s="41" t="s">
        <v>137</v>
      </c>
      <c r="M5" s="41" t="s">
        <v>153</v>
      </c>
      <c r="N5" s="41" t="s">
        <v>154</v>
      </c>
      <c r="O5" s="41" t="s">
        <v>155</v>
      </c>
      <c r="P5" s="41" t="s">
        <v>156</v>
      </c>
      <c r="Q5" s="41" t="s">
        <v>142</v>
      </c>
      <c r="R5" s="40" t="s">
        <v>126</v>
      </c>
      <c r="S5" s="43" t="str">
        <f t="shared" si="0"/>
        <v>Metal; fabric</v>
      </c>
      <c r="T5" s="41" t="s">
        <v>143</v>
      </c>
      <c r="U5" s="44" t="s">
        <v>144</v>
      </c>
      <c r="V5" s="41" t="s">
        <v>157</v>
      </c>
      <c r="W5" s="45" t="str">
        <f t="shared" si="1"/>
        <v>Assembly Required; Linen</v>
      </c>
      <c r="X5" s="40" t="s">
        <v>108</v>
      </c>
      <c r="Y5" s="40" t="s">
        <v>109</v>
      </c>
      <c r="Z5" s="40" t="s">
        <v>110</v>
      </c>
      <c r="AA5" s="40" t="s">
        <v>145</v>
      </c>
      <c r="AB5" s="41" t="s">
        <v>112</v>
      </c>
      <c r="AC5" s="46">
        <v>100</v>
      </c>
      <c r="AD5" s="47">
        <v>26</v>
      </c>
      <c r="AE5" s="47">
        <f t="shared" si="27"/>
        <v>26</v>
      </c>
      <c r="AF5" s="48"/>
      <c r="AG5" s="48"/>
      <c r="AH5" s="68">
        <v>25</v>
      </c>
      <c r="AI5" s="68">
        <v>18.5</v>
      </c>
      <c r="AJ5" s="68">
        <v>13.5</v>
      </c>
      <c r="AK5" s="68"/>
      <c r="AL5" s="43">
        <f t="shared" si="10"/>
        <v>0</v>
      </c>
      <c r="AM5" s="51">
        <f>AH5*2.54</f>
        <v>63.5</v>
      </c>
      <c r="AN5" s="51">
        <f>AI5*2.54</f>
        <v>46.99</v>
      </c>
      <c r="AO5" s="51">
        <f>AJ5*2.54</f>
        <v>34.29</v>
      </c>
      <c r="AP5" s="51">
        <f t="shared" si="2"/>
        <v>0</v>
      </c>
      <c r="AQ5" s="52">
        <f t="shared" si="11"/>
        <v>91</v>
      </c>
      <c r="AR5" s="53">
        <v>1</v>
      </c>
      <c r="AS5" s="54">
        <f t="shared" si="12"/>
        <v>0.10231673085000001</v>
      </c>
      <c r="AT5" s="48">
        <v>64</v>
      </c>
      <c r="AU5" s="52">
        <f t="shared" si="3"/>
        <v>625.50864817823674</v>
      </c>
      <c r="AV5" s="55">
        <v>3500</v>
      </c>
      <c r="AW5" s="56">
        <f t="shared" si="4"/>
        <v>5.5954462183593758</v>
      </c>
      <c r="AX5" s="47" t="s">
        <v>113</v>
      </c>
      <c r="AY5" s="57">
        <v>0.51</v>
      </c>
      <c r="AZ5" s="56">
        <f t="shared" si="5"/>
        <v>13.26</v>
      </c>
      <c r="BA5" s="56">
        <f t="shared" si="13"/>
        <v>44.855446218359376</v>
      </c>
      <c r="BB5" s="58">
        <v>0.05</v>
      </c>
      <c r="BC5" s="56">
        <f t="shared" si="14"/>
        <v>2.1</v>
      </c>
      <c r="BD5" s="58">
        <v>0</v>
      </c>
      <c r="BE5" s="56">
        <f t="shared" si="15"/>
        <v>0</v>
      </c>
      <c r="BF5" s="47" t="s">
        <v>114</v>
      </c>
      <c r="BG5" s="58">
        <v>0.05</v>
      </c>
      <c r="BH5" s="56">
        <f t="shared" si="16"/>
        <v>2.1</v>
      </c>
      <c r="BI5" s="56">
        <f t="shared" si="17"/>
        <v>4.2</v>
      </c>
      <c r="BJ5" s="56">
        <f t="shared" si="18"/>
        <v>30.2</v>
      </c>
      <c r="BK5" s="59">
        <f t="shared" si="19"/>
        <v>0.28095238095238095</v>
      </c>
      <c r="BL5" s="47">
        <v>42</v>
      </c>
      <c r="BM5" s="58">
        <v>0.08</v>
      </c>
      <c r="BN5" s="56">
        <f t="shared" si="20"/>
        <v>7.6000000000000005</v>
      </c>
      <c r="BO5" s="58">
        <v>0</v>
      </c>
      <c r="BP5" s="56">
        <f t="shared" si="21"/>
        <v>0</v>
      </c>
      <c r="BQ5" s="58">
        <v>0.06</v>
      </c>
      <c r="BR5" s="56">
        <f t="shared" si="6"/>
        <v>5.7</v>
      </c>
      <c r="BS5" s="58">
        <v>0.05</v>
      </c>
      <c r="BT5" s="56">
        <f t="shared" si="22"/>
        <v>4.75</v>
      </c>
      <c r="BU5" s="58">
        <v>0.1</v>
      </c>
      <c r="BV5" s="56">
        <f t="shared" si="23"/>
        <v>9.5</v>
      </c>
      <c r="BW5" s="47"/>
      <c r="BX5" s="58"/>
      <c r="BY5" s="56">
        <f t="shared" si="7"/>
        <v>0</v>
      </c>
      <c r="BZ5" s="47"/>
      <c r="CA5" s="58"/>
      <c r="CB5" s="56">
        <f t="shared" si="8"/>
        <v>0</v>
      </c>
      <c r="CC5" s="56">
        <f t="shared" si="24"/>
        <v>27.55</v>
      </c>
      <c r="CD5" s="56">
        <f t="shared" si="25"/>
        <v>72.405446218359373</v>
      </c>
      <c r="CE5" s="61">
        <f t="shared" si="9"/>
        <v>0.23783740822779609</v>
      </c>
      <c r="CF5" s="47">
        <v>95</v>
      </c>
      <c r="CG5" s="56">
        <f t="shared" si="28"/>
        <v>99.75</v>
      </c>
      <c r="CH5" s="56">
        <f t="shared" si="29"/>
        <v>133</v>
      </c>
      <c r="CI5" s="47">
        <v>199.99</v>
      </c>
      <c r="CJ5" s="61">
        <f t="shared" si="26"/>
        <v>0.50122506125306265</v>
      </c>
      <c r="CK5" s="47">
        <v>199.99</v>
      </c>
      <c r="CM5" s="39" t="s">
        <v>158</v>
      </c>
      <c r="CN5" s="39">
        <v>65</v>
      </c>
      <c r="CO5" s="39"/>
      <c r="CP5" s="39" t="s">
        <v>159</v>
      </c>
      <c r="CQ5" s="39" t="s">
        <v>160</v>
      </c>
      <c r="CR5" s="39"/>
      <c r="CS5" s="39" t="s">
        <v>161</v>
      </c>
      <c r="CT5" s="39"/>
    </row>
    <row r="6" spans="1:98" ht="102" customHeight="1">
      <c r="A6" s="40">
        <v>5</v>
      </c>
      <c r="B6" s="41" t="s">
        <v>162</v>
      </c>
      <c r="C6" s="41"/>
      <c r="D6" s="41"/>
      <c r="E6" s="40" t="s">
        <v>163</v>
      </c>
      <c r="F6" s="40" t="s">
        <v>94</v>
      </c>
      <c r="G6" s="41" t="s">
        <v>164</v>
      </c>
      <c r="H6" s="41" t="s">
        <v>164</v>
      </c>
      <c r="I6" s="41" t="s">
        <v>164</v>
      </c>
      <c r="J6" s="41" t="s">
        <v>165</v>
      </c>
      <c r="K6" s="41" t="s">
        <v>136</v>
      </c>
      <c r="L6" s="41" t="s">
        <v>137</v>
      </c>
      <c r="M6" s="41" t="s">
        <v>166</v>
      </c>
      <c r="N6" s="41" t="s">
        <v>167</v>
      </c>
      <c r="O6" s="41" t="s">
        <v>168</v>
      </c>
      <c r="P6" s="41" t="s">
        <v>169</v>
      </c>
      <c r="Q6" s="41" t="s">
        <v>142</v>
      </c>
      <c r="R6" s="40" t="s">
        <v>126</v>
      </c>
      <c r="S6" s="43" t="str">
        <f t="shared" si="0"/>
        <v>Metal; fabric</v>
      </c>
      <c r="T6" s="41" t="s">
        <v>143</v>
      </c>
      <c r="U6" s="44" t="s">
        <v>144</v>
      </c>
      <c r="V6" s="40" t="s">
        <v>128</v>
      </c>
      <c r="W6" s="45" t="str">
        <f t="shared" si="1"/>
        <v>Assembly Required; White</v>
      </c>
      <c r="X6" s="40" t="s">
        <v>108</v>
      </c>
      <c r="Y6" s="40" t="s">
        <v>109</v>
      </c>
      <c r="Z6" s="40" t="s">
        <v>110</v>
      </c>
      <c r="AA6" s="40" t="s">
        <v>145</v>
      </c>
      <c r="AB6" s="41" t="s">
        <v>112</v>
      </c>
      <c r="AC6" s="46">
        <v>100</v>
      </c>
      <c r="AD6" s="47">
        <v>17.21</v>
      </c>
      <c r="AE6" s="47">
        <f t="shared" si="27"/>
        <v>17.21</v>
      </c>
      <c r="AF6" s="48"/>
      <c r="AG6" s="71"/>
      <c r="AH6" s="72">
        <v>18.5</v>
      </c>
      <c r="AI6" s="72">
        <v>18.5</v>
      </c>
      <c r="AJ6" s="72">
        <v>13.5</v>
      </c>
      <c r="AK6" s="72"/>
      <c r="AL6" s="43">
        <f t="shared" si="10"/>
        <v>0</v>
      </c>
      <c r="AM6" s="51">
        <f t="shared" si="2"/>
        <v>46.99</v>
      </c>
      <c r="AN6" s="51">
        <f t="shared" si="2"/>
        <v>46.99</v>
      </c>
      <c r="AO6" s="51">
        <f t="shared" si="2"/>
        <v>34.29</v>
      </c>
      <c r="AP6" s="51">
        <f t="shared" si="2"/>
        <v>0</v>
      </c>
      <c r="AQ6" s="52">
        <f t="shared" si="11"/>
        <v>85</v>
      </c>
      <c r="AR6" s="53">
        <v>1</v>
      </c>
      <c r="AS6" s="54">
        <f t="shared" si="12"/>
        <v>7.5714380829000005E-2</v>
      </c>
      <c r="AT6" s="48">
        <v>64</v>
      </c>
      <c r="AU6" s="52">
        <f t="shared" si="3"/>
        <v>845.28195699761727</v>
      </c>
      <c r="AV6" s="55">
        <v>3500</v>
      </c>
      <c r="AW6" s="73">
        <f t="shared" si="4"/>
        <v>4.140630201585938</v>
      </c>
      <c r="AX6" s="47" t="s">
        <v>113</v>
      </c>
      <c r="AY6" s="57">
        <v>0.51</v>
      </c>
      <c r="AZ6" s="56">
        <f t="shared" si="5"/>
        <v>8.7771000000000008</v>
      </c>
      <c r="BA6" s="56">
        <f t="shared" si="13"/>
        <v>30.127730201585941</v>
      </c>
      <c r="BB6" s="58">
        <v>0.05</v>
      </c>
      <c r="BC6" s="56">
        <f t="shared" si="14"/>
        <v>1.4000000000000001</v>
      </c>
      <c r="BD6" s="58">
        <v>0</v>
      </c>
      <c r="BE6" s="56">
        <f t="shared" si="15"/>
        <v>0</v>
      </c>
      <c r="BF6" s="47" t="s">
        <v>114</v>
      </c>
      <c r="BG6" s="58">
        <v>0.05</v>
      </c>
      <c r="BH6" s="56">
        <f t="shared" si="16"/>
        <v>1.4000000000000001</v>
      </c>
      <c r="BI6" s="56">
        <f t="shared" si="17"/>
        <v>2.8000000000000003</v>
      </c>
      <c r="BJ6" s="56">
        <f t="shared" si="18"/>
        <v>20.010000000000002</v>
      </c>
      <c r="BK6" s="59">
        <f t="shared" si="19"/>
        <v>0.28535714285714281</v>
      </c>
      <c r="BL6" s="47">
        <v>28</v>
      </c>
      <c r="BM6" s="58">
        <v>0.08</v>
      </c>
      <c r="BN6" s="56">
        <f t="shared" si="20"/>
        <v>5.6000000000000005</v>
      </c>
      <c r="BO6" s="58">
        <v>0</v>
      </c>
      <c r="BP6" s="56">
        <f t="shared" si="21"/>
        <v>0</v>
      </c>
      <c r="BQ6" s="58">
        <v>0.06</v>
      </c>
      <c r="BR6" s="56">
        <f t="shared" si="6"/>
        <v>4.2</v>
      </c>
      <c r="BS6" s="58">
        <v>0.05</v>
      </c>
      <c r="BT6" s="56">
        <f t="shared" si="22"/>
        <v>3.5</v>
      </c>
      <c r="BU6" s="58">
        <v>0.1</v>
      </c>
      <c r="BV6" s="56">
        <f t="shared" si="23"/>
        <v>7</v>
      </c>
      <c r="BW6" s="47"/>
      <c r="BX6" s="58"/>
      <c r="BY6" s="56">
        <f t="shared" si="7"/>
        <v>0</v>
      </c>
      <c r="BZ6" s="47"/>
      <c r="CA6" s="58"/>
      <c r="CB6" s="56">
        <f t="shared" si="8"/>
        <v>0</v>
      </c>
      <c r="CC6" s="56">
        <f t="shared" si="24"/>
        <v>20.3</v>
      </c>
      <c r="CD6" s="56">
        <f t="shared" si="25"/>
        <v>50.427730201585945</v>
      </c>
      <c r="CE6" s="61">
        <f t="shared" si="9"/>
        <v>0.27960385426305795</v>
      </c>
      <c r="CF6" s="47">
        <v>70</v>
      </c>
      <c r="CG6" s="56">
        <f t="shared" si="28"/>
        <v>73.5</v>
      </c>
      <c r="CH6" s="56">
        <f t="shared" si="29"/>
        <v>98</v>
      </c>
      <c r="CI6" s="74">
        <v>149.99</v>
      </c>
      <c r="CJ6" s="61">
        <f t="shared" si="26"/>
        <v>0.50996733115541037</v>
      </c>
      <c r="CK6" s="74">
        <v>149.99</v>
      </c>
      <c r="CM6" s="39" t="s">
        <v>170</v>
      </c>
      <c r="CN6" s="39">
        <v>100</v>
      </c>
      <c r="CO6" s="39"/>
      <c r="CP6" s="39"/>
      <c r="CQ6" s="39"/>
      <c r="CR6" s="39"/>
      <c r="CS6" s="39"/>
      <c r="CT6" s="39"/>
    </row>
    <row r="7" spans="1:98">
      <c r="BK7" s="8"/>
      <c r="CE7" s="8"/>
      <c r="CI7" s="5"/>
      <c r="CJ7" s="8"/>
    </row>
  </sheetData>
  <sheetProtection insertRows="0" deleteRows="0" sort="0"/>
  <protectedRanges>
    <protectedRange sqref="AG6:AK6 T4 CF8:CH249 CI6:CI7 AG7:AR249 BL8:BL249 B7:O249 J2 G3:J3 K2:O3 AV7:BC249 BF7:BK249 BM7:BN249 CC7:CE249 CK6 G4:O6 AZ2:BC6 BF2:BN6 CC2:CH6 S2:S249 E3:E6 W2:AF249 AS2:AU249 AW2:AW6 P2:P249 CJ2:CJ7 F2:F6 B2:D6 A2:A6 A7:A249" name="Range1"/>
    <protectedRange sqref="AG4:AK5 AG2:AG3 AL2:AP6" name="Range1_2"/>
    <protectedRange sqref="AV2:AV6" name="Range1_3"/>
    <protectedRange sqref="AX2:AY6" name="Range1_4"/>
    <protectedRange sqref="CI2:CI5 CK4:CK5" name="Range1_5"/>
    <protectedRange sqref="BD2:BE211 BO2:BV211" name="Range1_1"/>
    <protectedRange sqref="CA2:CB2 BW2:BY2 BW3:CB211" name="Range1_7"/>
    <protectedRange sqref="T2:T3 T5:T252 Q2:R252 U2:V252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2025-12-03T18:11:05Z</dcterms:created>
  <dcterms:modified xsi:type="dcterms:W3CDTF">2025-12-03T18:12:06Z</dcterms:modified>
</cp:coreProperties>
</file>