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externalReferences>
    <externalReference r:id="rId2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58" i="1" l="1"/>
  <c r="BG58" i="1"/>
  <c r="BF58" i="1"/>
  <c r="AY58" i="1"/>
  <c r="AT58" i="1"/>
  <c r="AS58" i="1"/>
  <c r="AP58" i="1"/>
  <c r="AN58" i="1"/>
  <c r="AK58" i="1"/>
  <c r="AD58" i="1"/>
  <c r="AF58" i="1" s="1"/>
  <c r="AH58" i="1" s="1"/>
  <c r="AL58" i="1" s="1"/>
  <c r="AU58" i="1" s="1"/>
  <c r="BE58" i="1" l="1"/>
  <c r="AV58" i="1"/>
  <c r="BG57" i="1" l="1"/>
  <c r="BF57" i="1"/>
  <c r="AY57" i="1"/>
  <c r="AS57" i="1"/>
  <c r="AP57" i="1"/>
  <c r="AN57" i="1"/>
  <c r="AK57" i="1"/>
  <c r="AD57" i="1"/>
  <c r="AF57" i="1" s="1"/>
  <c r="AH57" i="1" s="1"/>
  <c r="BG56" i="1"/>
  <c r="BF56" i="1"/>
  <c r="AY56" i="1"/>
  <c r="AS56" i="1"/>
  <c r="AP56" i="1"/>
  <c r="AN56" i="1"/>
  <c r="AK56" i="1"/>
  <c r="AD56" i="1"/>
  <c r="AF56" i="1" s="1"/>
  <c r="AH56" i="1" s="1"/>
  <c r="BG55" i="1"/>
  <c r="BF55" i="1"/>
  <c r="AY55" i="1"/>
  <c r="AS55" i="1"/>
  <c r="AP55" i="1"/>
  <c r="AN55" i="1"/>
  <c r="AK55" i="1"/>
  <c r="AD55" i="1"/>
  <c r="AF55" i="1" s="1"/>
  <c r="AH55" i="1" s="1"/>
  <c r="BG54" i="1"/>
  <c r="BF54" i="1"/>
  <c r="AY54" i="1"/>
  <c r="AS54" i="1"/>
  <c r="AP54" i="1"/>
  <c r="AN54" i="1"/>
  <c r="AK54" i="1"/>
  <c r="AD54" i="1"/>
  <c r="AF54" i="1" s="1"/>
  <c r="AH54" i="1" s="1"/>
  <c r="BG53" i="1"/>
  <c r="BF53" i="1"/>
  <c r="AY53" i="1"/>
  <c r="AS53" i="1"/>
  <c r="AP53" i="1"/>
  <c r="AN53" i="1"/>
  <c r="AK53" i="1"/>
  <c r="AD53" i="1"/>
  <c r="AF53" i="1" s="1"/>
  <c r="AH53" i="1" s="1"/>
  <c r="BG52" i="1"/>
  <c r="BF52" i="1"/>
  <c r="AY52" i="1"/>
  <c r="AS52" i="1"/>
  <c r="AP52" i="1"/>
  <c r="AN52" i="1"/>
  <c r="AK52" i="1"/>
  <c r="AD52" i="1"/>
  <c r="AF52" i="1" s="1"/>
  <c r="AH52" i="1" s="1"/>
  <c r="BG51" i="1"/>
  <c r="BF51" i="1"/>
  <c r="AY51" i="1"/>
  <c r="AS51" i="1"/>
  <c r="AP51" i="1"/>
  <c r="AN51" i="1"/>
  <c r="AD51" i="1"/>
  <c r="AF51" i="1" s="1"/>
  <c r="AH51" i="1" s="1"/>
  <c r="S51" i="1"/>
  <c r="BG50" i="1"/>
  <c r="BF50" i="1"/>
  <c r="AY50" i="1"/>
  <c r="AS50" i="1"/>
  <c r="AP50" i="1"/>
  <c r="AN50" i="1"/>
  <c r="AD50" i="1"/>
  <c r="AF50" i="1" s="1"/>
  <c r="AH50" i="1" s="1"/>
  <c r="S50" i="1"/>
  <c r="BG49" i="1"/>
  <c r="BF49" i="1"/>
  <c r="AY49" i="1"/>
  <c r="AS49" i="1"/>
  <c r="AP49" i="1"/>
  <c r="AN49" i="1"/>
  <c r="AD49" i="1"/>
  <c r="AF49" i="1" s="1"/>
  <c r="AH49" i="1" s="1"/>
  <c r="S49" i="1"/>
  <c r="AK49" i="1" s="1"/>
  <c r="BA48" i="1"/>
  <c r="AY48" i="1"/>
  <c r="AS48" i="1"/>
  <c r="AP48" i="1"/>
  <c r="AN48" i="1"/>
  <c r="AD48" i="1"/>
  <c r="AF48" i="1" s="1"/>
  <c r="AH48" i="1" s="1"/>
  <c r="S48" i="1"/>
  <c r="BA47" i="1"/>
  <c r="BF47" i="1" s="1"/>
  <c r="AY47" i="1"/>
  <c r="AS47" i="1"/>
  <c r="AP47" i="1"/>
  <c r="AN47" i="1"/>
  <c r="AD47" i="1"/>
  <c r="AF47" i="1" s="1"/>
  <c r="AH47" i="1" s="1"/>
  <c r="S47" i="1"/>
  <c r="BA46" i="1"/>
  <c r="AY46" i="1"/>
  <c r="AS46" i="1"/>
  <c r="AP46" i="1"/>
  <c r="AN46" i="1"/>
  <c r="AD46" i="1"/>
  <c r="AF46" i="1" s="1"/>
  <c r="AH46" i="1" s="1"/>
  <c r="S46" i="1"/>
  <c r="BA45" i="1"/>
  <c r="BF45" i="1" s="1"/>
  <c r="AY45" i="1"/>
  <c r="AS45" i="1"/>
  <c r="AP45" i="1"/>
  <c r="AN45" i="1"/>
  <c r="AD45" i="1"/>
  <c r="AF45" i="1" s="1"/>
  <c r="AH45" i="1" s="1"/>
  <c r="S45" i="1"/>
  <c r="AK45" i="1" s="1"/>
  <c r="BA44" i="1"/>
  <c r="AY44" i="1"/>
  <c r="AS44" i="1"/>
  <c r="AP44" i="1"/>
  <c r="AN44" i="1"/>
  <c r="AD44" i="1"/>
  <c r="AF44" i="1" s="1"/>
  <c r="AH44" i="1" s="1"/>
  <c r="S44" i="1"/>
  <c r="BG43" i="1"/>
  <c r="BF43" i="1"/>
  <c r="AY43" i="1"/>
  <c r="AS43" i="1"/>
  <c r="AP43" i="1"/>
  <c r="AN43" i="1"/>
  <c r="AD43" i="1"/>
  <c r="AF43" i="1" s="1"/>
  <c r="AH43" i="1" s="1"/>
  <c r="S43" i="1"/>
  <c r="AK43" i="1" s="1"/>
  <c r="BG42" i="1"/>
  <c r="BF42" i="1"/>
  <c r="AY42" i="1"/>
  <c r="AS42" i="1"/>
  <c r="AP42" i="1"/>
  <c r="AN42" i="1"/>
  <c r="AD42" i="1"/>
  <c r="AF42" i="1" s="1"/>
  <c r="AH42" i="1" s="1"/>
  <c r="S42" i="1"/>
  <c r="AK42" i="1" s="1"/>
  <c r="BG41" i="1"/>
  <c r="BF41" i="1"/>
  <c r="AY41" i="1"/>
  <c r="AS41" i="1"/>
  <c r="AP41" i="1"/>
  <c r="AN41" i="1"/>
  <c r="AD41" i="1"/>
  <c r="AF41" i="1" s="1"/>
  <c r="AH41" i="1" s="1"/>
  <c r="S41" i="1"/>
  <c r="AK41" i="1" s="1"/>
  <c r="BA40" i="1"/>
  <c r="AY40" i="1"/>
  <c r="AS40" i="1"/>
  <c r="AP40" i="1"/>
  <c r="AN40" i="1"/>
  <c r="AK40" i="1"/>
  <c r="AD40" i="1"/>
  <c r="AF40" i="1" s="1"/>
  <c r="AH40" i="1" s="1"/>
  <c r="BA39" i="1"/>
  <c r="BF39" i="1" s="1"/>
  <c r="AY39" i="1"/>
  <c r="AS39" i="1"/>
  <c r="AP39" i="1"/>
  <c r="AN39" i="1"/>
  <c r="AK39" i="1"/>
  <c r="AD39" i="1"/>
  <c r="AF39" i="1" s="1"/>
  <c r="AH39" i="1" s="1"/>
  <c r="BA38" i="1"/>
  <c r="BG38" i="1" s="1"/>
  <c r="AY38" i="1"/>
  <c r="AS38" i="1"/>
  <c r="AP38" i="1"/>
  <c r="AN38" i="1"/>
  <c r="AK38" i="1"/>
  <c r="AD38" i="1"/>
  <c r="AF38" i="1" s="1"/>
  <c r="AH38" i="1" s="1"/>
  <c r="AL38" i="1" s="1"/>
  <c r="BA37" i="1"/>
  <c r="BF37" i="1" s="1"/>
  <c r="AY37" i="1"/>
  <c r="AS37" i="1"/>
  <c r="AP37" i="1"/>
  <c r="AN37" i="1"/>
  <c r="AK37" i="1"/>
  <c r="AD37" i="1"/>
  <c r="AF37" i="1" s="1"/>
  <c r="AH37" i="1" s="1"/>
  <c r="BA36" i="1"/>
  <c r="BG36" i="1" s="1"/>
  <c r="AY36" i="1"/>
  <c r="AS36" i="1"/>
  <c r="AP36" i="1"/>
  <c r="AN36" i="1"/>
  <c r="AK36" i="1"/>
  <c r="AD36" i="1"/>
  <c r="AF36" i="1" s="1"/>
  <c r="AH36" i="1" s="1"/>
  <c r="BA35" i="1"/>
  <c r="AY35" i="1"/>
  <c r="AS35" i="1"/>
  <c r="AP35" i="1"/>
  <c r="AN35" i="1"/>
  <c r="AK35" i="1"/>
  <c r="AD35" i="1"/>
  <c r="AF35" i="1" s="1"/>
  <c r="AH35" i="1" s="1"/>
  <c r="BA34" i="1"/>
  <c r="BG34" i="1" s="1"/>
  <c r="AY34" i="1"/>
  <c r="AS34" i="1"/>
  <c r="AP34" i="1"/>
  <c r="AN34" i="1"/>
  <c r="AK34" i="1"/>
  <c r="AD34" i="1"/>
  <c r="AF34" i="1" s="1"/>
  <c r="AH34" i="1" s="1"/>
  <c r="BG33" i="1"/>
  <c r="BF33" i="1"/>
  <c r="AY33" i="1"/>
  <c r="AS33" i="1"/>
  <c r="AP33" i="1"/>
  <c r="AN33" i="1"/>
  <c r="AK33" i="1"/>
  <c r="AD33" i="1"/>
  <c r="AF33" i="1" s="1"/>
  <c r="AH33" i="1" s="1"/>
  <c r="BA32" i="1"/>
  <c r="BG32" i="1" s="1"/>
  <c r="AY32" i="1"/>
  <c r="AS32" i="1"/>
  <c r="AP32" i="1"/>
  <c r="AN32" i="1"/>
  <c r="AK32" i="1"/>
  <c r="AD32" i="1"/>
  <c r="AF32" i="1" s="1"/>
  <c r="AH32" i="1" s="1"/>
  <c r="BA31" i="1"/>
  <c r="AY31" i="1"/>
  <c r="AS31" i="1"/>
  <c r="AP31" i="1"/>
  <c r="AN31" i="1"/>
  <c r="AK31" i="1"/>
  <c r="AD31" i="1"/>
  <c r="AF31" i="1" s="1"/>
  <c r="AH31" i="1" s="1"/>
  <c r="BA30" i="1"/>
  <c r="BG30" i="1" s="1"/>
  <c r="AY30" i="1"/>
  <c r="AS30" i="1"/>
  <c r="AP30" i="1"/>
  <c r="AN30" i="1"/>
  <c r="AK30" i="1"/>
  <c r="AD30" i="1"/>
  <c r="AF30" i="1" s="1"/>
  <c r="AH30" i="1" s="1"/>
  <c r="BA29" i="1"/>
  <c r="BF29" i="1" s="1"/>
  <c r="AY29" i="1"/>
  <c r="AS29" i="1"/>
  <c r="AP29" i="1"/>
  <c r="AN29" i="1"/>
  <c r="AK29" i="1"/>
  <c r="AD29" i="1"/>
  <c r="AF29" i="1" s="1"/>
  <c r="AH29" i="1" s="1"/>
  <c r="BA28" i="1"/>
  <c r="BG28" i="1" s="1"/>
  <c r="AY28" i="1"/>
  <c r="AS28" i="1"/>
  <c r="AP28" i="1"/>
  <c r="AN28" i="1"/>
  <c r="AK28" i="1"/>
  <c r="AD28" i="1"/>
  <c r="AF28" i="1" s="1"/>
  <c r="AH28" i="1" s="1"/>
  <c r="BA27" i="1"/>
  <c r="AY27" i="1"/>
  <c r="AS27" i="1"/>
  <c r="AP27" i="1"/>
  <c r="AN27" i="1"/>
  <c r="AK27" i="1"/>
  <c r="AD27" i="1"/>
  <c r="AF27" i="1" s="1"/>
  <c r="AH27" i="1" s="1"/>
  <c r="BA26" i="1"/>
  <c r="BG26" i="1" s="1"/>
  <c r="AY26" i="1"/>
  <c r="AS26" i="1"/>
  <c r="AP26" i="1"/>
  <c r="AN26" i="1"/>
  <c r="AK26" i="1"/>
  <c r="AD26" i="1"/>
  <c r="AF26" i="1" s="1"/>
  <c r="AH26" i="1" s="1"/>
  <c r="BA25" i="1"/>
  <c r="BF25" i="1" s="1"/>
  <c r="AY25" i="1"/>
  <c r="AS25" i="1"/>
  <c r="AP25" i="1"/>
  <c r="AN25" i="1"/>
  <c r="AK25" i="1"/>
  <c r="AD25" i="1"/>
  <c r="AF25" i="1" s="1"/>
  <c r="AH25" i="1" s="1"/>
  <c r="BA24" i="1"/>
  <c r="BG24" i="1" s="1"/>
  <c r="AY24" i="1"/>
  <c r="AS24" i="1"/>
  <c r="AP24" i="1"/>
  <c r="AN24" i="1"/>
  <c r="AK24" i="1"/>
  <c r="AD24" i="1"/>
  <c r="AF24" i="1" s="1"/>
  <c r="AH24" i="1" s="1"/>
  <c r="BA23" i="1"/>
  <c r="AY23" i="1"/>
  <c r="AS23" i="1"/>
  <c r="AP23" i="1"/>
  <c r="AN23" i="1"/>
  <c r="AK23" i="1"/>
  <c r="AD23" i="1"/>
  <c r="AF23" i="1" s="1"/>
  <c r="AH23" i="1" s="1"/>
  <c r="BA22" i="1"/>
  <c r="BG22" i="1" s="1"/>
  <c r="AY22" i="1"/>
  <c r="AS22" i="1"/>
  <c r="AP22" i="1"/>
  <c r="AN22" i="1"/>
  <c r="AK22" i="1"/>
  <c r="AD22" i="1"/>
  <c r="AF22" i="1" s="1"/>
  <c r="AH22" i="1" s="1"/>
  <c r="BH21" i="1"/>
  <c r="BA21" i="1"/>
  <c r="BG21" i="1" s="1"/>
  <c r="AY21" i="1"/>
  <c r="AS21" i="1"/>
  <c r="AP21" i="1"/>
  <c r="AN21" i="1"/>
  <c r="AD21" i="1"/>
  <c r="AF21" i="1" s="1"/>
  <c r="AH21" i="1" s="1"/>
  <c r="S21" i="1"/>
  <c r="BH20" i="1"/>
  <c r="BA20" i="1"/>
  <c r="BG20" i="1" s="1"/>
  <c r="AY20" i="1"/>
  <c r="AS20" i="1"/>
  <c r="AP20" i="1"/>
  <c r="AN20" i="1"/>
  <c r="AD20" i="1"/>
  <c r="AF20" i="1" s="1"/>
  <c r="AH20" i="1" s="1"/>
  <c r="S20" i="1"/>
  <c r="AK20" i="1" s="1"/>
  <c r="BH19" i="1"/>
  <c r="BA19" i="1"/>
  <c r="BG19" i="1" s="1"/>
  <c r="AY19" i="1"/>
  <c r="AS19" i="1"/>
  <c r="AP19" i="1"/>
  <c r="AN19" i="1"/>
  <c r="AD19" i="1"/>
  <c r="AF19" i="1" s="1"/>
  <c r="AH19" i="1" s="1"/>
  <c r="S19" i="1"/>
  <c r="BH18" i="1"/>
  <c r="BA18" i="1"/>
  <c r="BG18" i="1" s="1"/>
  <c r="AY18" i="1"/>
  <c r="AS18" i="1"/>
  <c r="AP18" i="1"/>
  <c r="AN18" i="1"/>
  <c r="AD18" i="1"/>
  <c r="AF18" i="1" s="1"/>
  <c r="AH18" i="1" s="1"/>
  <c r="S18" i="1"/>
  <c r="AK18" i="1" s="1"/>
  <c r="BH17" i="1"/>
  <c r="BA17" i="1"/>
  <c r="BG17" i="1" s="1"/>
  <c r="AY17" i="1"/>
  <c r="AS17" i="1"/>
  <c r="AP17" i="1"/>
  <c r="AN17" i="1"/>
  <c r="AD17" i="1"/>
  <c r="AF17" i="1" s="1"/>
  <c r="AH17" i="1" s="1"/>
  <c r="S17" i="1"/>
  <c r="BA16" i="1"/>
  <c r="BG16" i="1" s="1"/>
  <c r="AY16" i="1"/>
  <c r="AS16" i="1"/>
  <c r="AP16" i="1"/>
  <c r="AN16" i="1"/>
  <c r="AD16" i="1"/>
  <c r="AF16" i="1" s="1"/>
  <c r="AH16" i="1" s="1"/>
  <c r="S16" i="1"/>
  <c r="AK16" i="1" s="1"/>
  <c r="BH15" i="1"/>
  <c r="BA15" i="1"/>
  <c r="BG15" i="1" s="1"/>
  <c r="AY15" i="1"/>
  <c r="AS15" i="1"/>
  <c r="AP15" i="1"/>
  <c r="AN15" i="1"/>
  <c r="AK15" i="1"/>
  <c r="AD15" i="1"/>
  <c r="AF15" i="1" s="1"/>
  <c r="AH15" i="1" s="1"/>
  <c r="BA14" i="1"/>
  <c r="AY14" i="1"/>
  <c r="AS14" i="1"/>
  <c r="AP14" i="1"/>
  <c r="AN14" i="1"/>
  <c r="AK14" i="1"/>
  <c r="AD14" i="1"/>
  <c r="AF14" i="1" s="1"/>
  <c r="AH14" i="1" s="1"/>
  <c r="BA13" i="1"/>
  <c r="AY13" i="1"/>
  <c r="AS13" i="1"/>
  <c r="AP13" i="1"/>
  <c r="AN13" i="1"/>
  <c r="AD13" i="1"/>
  <c r="AF13" i="1" s="1"/>
  <c r="AH13" i="1" s="1"/>
  <c r="S13" i="1"/>
  <c r="AK13" i="1" s="1"/>
  <c r="BS12" i="1"/>
  <c r="BA12" i="1"/>
  <c r="BF12" i="1" s="1"/>
  <c r="AY12" i="1"/>
  <c r="AS12" i="1"/>
  <c r="AP12" i="1"/>
  <c r="AN12" i="1"/>
  <c r="AD12" i="1"/>
  <c r="AF12" i="1" s="1"/>
  <c r="AH12" i="1" s="1"/>
  <c r="S12" i="1"/>
  <c r="AK12" i="1" s="1"/>
  <c r="BA11" i="1"/>
  <c r="AY11" i="1"/>
  <c r="AS11" i="1"/>
  <c r="AP11" i="1"/>
  <c r="AN11" i="1"/>
  <c r="AD11" i="1"/>
  <c r="AF11" i="1" s="1"/>
  <c r="AH11" i="1" s="1"/>
  <c r="S11" i="1"/>
  <c r="BA10" i="1"/>
  <c r="AY10" i="1"/>
  <c r="AS10" i="1"/>
  <c r="AP10" i="1"/>
  <c r="AN10" i="1"/>
  <c r="AD10" i="1"/>
  <c r="AF10" i="1" s="1"/>
  <c r="AH10" i="1" s="1"/>
  <c r="S10" i="1"/>
  <c r="AK10" i="1" s="1"/>
  <c r="BS9" i="1"/>
  <c r="BA9" i="1"/>
  <c r="BF9" i="1" s="1"/>
  <c r="AY9" i="1"/>
  <c r="AS9" i="1"/>
  <c r="AP9" i="1"/>
  <c r="AN9" i="1"/>
  <c r="AD9" i="1"/>
  <c r="AF9" i="1" s="1"/>
  <c r="AH9" i="1" s="1"/>
  <c r="S9" i="1"/>
  <c r="AK9" i="1" s="1"/>
  <c r="BA8" i="1"/>
  <c r="AY8" i="1"/>
  <c r="AS8" i="1"/>
  <c r="AP8" i="1"/>
  <c r="AN8" i="1"/>
  <c r="AD8" i="1"/>
  <c r="AF8" i="1" s="1"/>
  <c r="AH8" i="1" s="1"/>
  <c r="S8" i="1"/>
  <c r="BA7" i="1"/>
  <c r="BF7" i="1" s="1"/>
  <c r="AY7" i="1"/>
  <c r="AS7" i="1"/>
  <c r="AP7" i="1"/>
  <c r="AN7" i="1"/>
  <c r="AD7" i="1"/>
  <c r="AF7" i="1" s="1"/>
  <c r="AH7" i="1" s="1"/>
  <c r="S7" i="1"/>
  <c r="BA6" i="1"/>
  <c r="BF6" i="1" s="1"/>
  <c r="AY6" i="1"/>
  <c r="AS6" i="1"/>
  <c r="AP6" i="1"/>
  <c r="AN6" i="1"/>
  <c r="AD6" i="1"/>
  <c r="AF6" i="1" s="1"/>
  <c r="AH6" i="1" s="1"/>
  <c r="S6" i="1"/>
  <c r="AK6" i="1" s="1"/>
  <c r="BA5" i="1"/>
  <c r="BF5" i="1" s="1"/>
  <c r="AY5" i="1"/>
  <c r="AS5" i="1"/>
  <c r="AP5" i="1"/>
  <c r="AN5" i="1"/>
  <c r="AD5" i="1"/>
  <c r="AF5" i="1" s="1"/>
  <c r="AH5" i="1" s="1"/>
  <c r="S5" i="1"/>
  <c r="BA4" i="1"/>
  <c r="BF4" i="1" s="1"/>
  <c r="AY4" i="1"/>
  <c r="AS4" i="1"/>
  <c r="AP4" i="1"/>
  <c r="AN4" i="1"/>
  <c r="AD4" i="1"/>
  <c r="AF4" i="1" s="1"/>
  <c r="AH4" i="1" s="1"/>
  <c r="S4" i="1"/>
  <c r="AK4" i="1" s="1"/>
  <c r="BS3" i="1"/>
  <c r="BA3" i="1"/>
  <c r="BF3" i="1" s="1"/>
  <c r="AY3" i="1"/>
  <c r="AS3" i="1"/>
  <c r="AP3" i="1"/>
  <c r="AN3" i="1"/>
  <c r="AD3" i="1"/>
  <c r="AF3" i="1" s="1"/>
  <c r="AH3" i="1" s="1"/>
  <c r="S3" i="1"/>
  <c r="BA2" i="1"/>
  <c r="AY2" i="1"/>
  <c r="AS2" i="1"/>
  <c r="AP2" i="1"/>
  <c r="AN2" i="1"/>
  <c r="AD2" i="1"/>
  <c r="AF2" i="1" s="1"/>
  <c r="AH2" i="1" s="1"/>
  <c r="S2" i="1"/>
  <c r="AL49" i="1" l="1"/>
  <c r="BF14" i="1"/>
  <c r="AT10" i="1"/>
  <c r="AT11" i="1"/>
  <c r="AL14" i="1"/>
  <c r="BG14" i="1"/>
  <c r="AT44" i="1"/>
  <c r="AT34" i="1"/>
  <c r="AL39" i="1"/>
  <c r="AT41" i="1"/>
  <c r="BG2" i="1"/>
  <c r="BG9" i="1"/>
  <c r="BF19" i="1"/>
  <c r="AL20" i="1"/>
  <c r="BF22" i="1"/>
  <c r="AL55" i="1"/>
  <c r="AT26" i="1"/>
  <c r="AT17" i="1"/>
  <c r="AT18" i="1"/>
  <c r="BF21" i="1"/>
  <c r="AL37" i="1"/>
  <c r="AT46" i="1"/>
  <c r="AT30" i="1"/>
  <c r="BF34" i="1"/>
  <c r="BF35" i="1"/>
  <c r="BG37" i="1"/>
  <c r="BG45" i="1"/>
  <c r="AT24" i="1"/>
  <c r="BG35" i="1"/>
  <c r="AL22" i="1"/>
  <c r="AT28" i="1"/>
  <c r="AT32" i="1"/>
  <c r="AT9" i="1"/>
  <c r="AT13" i="1"/>
  <c r="AL15" i="1"/>
  <c r="BF24" i="1"/>
  <c r="BG25" i="1"/>
  <c r="BF28" i="1"/>
  <c r="BG29" i="1"/>
  <c r="BF32" i="1"/>
  <c r="AT47" i="1"/>
  <c r="AL52" i="1"/>
  <c r="BF2" i="1"/>
  <c r="AL26" i="1"/>
  <c r="AU26" i="1" s="1"/>
  <c r="BE26" i="1" s="1"/>
  <c r="AL30" i="1"/>
  <c r="AU30" i="1" s="1"/>
  <c r="AT36" i="1"/>
  <c r="AL53" i="1"/>
  <c r="AL56" i="1"/>
  <c r="AT4" i="1"/>
  <c r="AT5" i="1"/>
  <c r="AT6" i="1"/>
  <c r="AT7" i="1"/>
  <c r="AT8" i="1"/>
  <c r="AT15" i="1"/>
  <c r="AT16" i="1"/>
  <c r="AT20" i="1"/>
  <c r="AL36" i="1"/>
  <c r="AU36" i="1" s="1"/>
  <c r="AL40" i="1"/>
  <c r="AT43" i="1"/>
  <c r="AL54" i="1"/>
  <c r="AL57" i="1"/>
  <c r="AT3" i="1"/>
  <c r="BF26" i="1"/>
  <c r="BF30" i="1"/>
  <c r="BF46" i="1"/>
  <c r="AT2" i="1"/>
  <c r="BG8" i="1"/>
  <c r="BG11" i="1"/>
  <c r="BG12" i="1"/>
  <c r="BF15" i="1"/>
  <c r="BF17" i="1"/>
  <c r="AT19" i="1"/>
  <c r="BG23" i="1"/>
  <c r="BG27" i="1"/>
  <c r="BG31" i="1"/>
  <c r="AL41" i="1"/>
  <c r="AU41" i="1" s="1"/>
  <c r="AV41" i="1" s="1"/>
  <c r="AL43" i="1"/>
  <c r="BF44" i="1"/>
  <c r="BG46" i="1"/>
  <c r="BF48" i="1"/>
  <c r="AT50" i="1"/>
  <c r="BF8" i="1"/>
  <c r="BF11" i="1"/>
  <c r="AL13" i="1"/>
  <c r="AU13" i="1" s="1"/>
  <c r="BE13" i="1" s="1"/>
  <c r="AL9" i="1"/>
  <c r="AU9" i="1" s="1"/>
  <c r="AV9" i="1" s="1"/>
  <c r="AT12" i="1"/>
  <c r="AT14" i="1"/>
  <c r="AT21" i="1"/>
  <c r="AT22" i="1"/>
  <c r="AU22" i="1" s="1"/>
  <c r="AL24" i="1"/>
  <c r="AL28" i="1"/>
  <c r="AL32" i="1"/>
  <c r="AL34" i="1"/>
  <c r="AU34" i="1" s="1"/>
  <c r="BE34" i="1" s="1"/>
  <c r="AT35" i="1"/>
  <c r="AT38" i="1"/>
  <c r="AU38" i="1" s="1"/>
  <c r="BG39" i="1"/>
  <c r="AT40" i="1"/>
  <c r="AU40" i="1" s="1"/>
  <c r="BF40" i="1"/>
  <c r="BG44" i="1"/>
  <c r="AT45" i="1"/>
  <c r="BG48" i="1"/>
  <c r="AT49" i="1"/>
  <c r="AU49" i="1" s="1"/>
  <c r="AL10" i="1"/>
  <c r="AU10" i="1" s="1"/>
  <c r="AL16" i="1"/>
  <c r="AL18" i="1"/>
  <c r="AU18" i="1" s="1"/>
  <c r="AV34" i="1"/>
  <c r="AK3" i="1"/>
  <c r="AL3" i="1" s="1"/>
  <c r="AU3" i="1" s="1"/>
  <c r="AL4" i="1"/>
  <c r="AL6" i="1"/>
  <c r="BF10" i="1"/>
  <c r="AK19" i="1"/>
  <c r="AL19" i="1" s="1"/>
  <c r="AU19" i="1" s="1"/>
  <c r="AT25" i="1"/>
  <c r="AT27" i="1"/>
  <c r="AT29" i="1"/>
  <c r="AT31" i="1"/>
  <c r="AT33" i="1"/>
  <c r="BF36" i="1"/>
  <c r="AL45" i="1"/>
  <c r="AK5" i="1"/>
  <c r="AL5" i="1" s="1"/>
  <c r="AU5" i="1" s="1"/>
  <c r="AK7" i="1"/>
  <c r="AL7" i="1" s="1"/>
  <c r="AU7" i="1" s="1"/>
  <c r="AL12" i="1"/>
  <c r="AK2" i="1"/>
  <c r="AL2" i="1" s="1"/>
  <c r="AK8" i="1"/>
  <c r="AL8" i="1" s="1"/>
  <c r="AK11" i="1"/>
  <c r="AL11" i="1" s="1"/>
  <c r="AU11" i="1" s="1"/>
  <c r="BF13" i="1"/>
  <c r="AK17" i="1"/>
  <c r="AL17" i="1" s="1"/>
  <c r="AU17" i="1" s="1"/>
  <c r="AK21" i="1"/>
  <c r="AL21" i="1" s="1"/>
  <c r="AT23" i="1"/>
  <c r="BG10" i="1"/>
  <c r="BG13" i="1"/>
  <c r="BF16" i="1"/>
  <c r="BF18" i="1"/>
  <c r="BF20" i="1"/>
  <c r="AT37" i="1"/>
  <c r="AU37" i="1" s="1"/>
  <c r="BF38" i="1"/>
  <c r="AL23" i="1"/>
  <c r="AL25" i="1"/>
  <c r="AL27" i="1"/>
  <c r="AL29" i="1"/>
  <c r="AL31" i="1"/>
  <c r="AL33" i="1"/>
  <c r="AL35" i="1"/>
  <c r="AT39" i="1"/>
  <c r="BE41" i="1"/>
  <c r="AL42" i="1"/>
  <c r="AT42" i="1"/>
  <c r="BF23" i="1"/>
  <c r="BF27" i="1"/>
  <c r="BF31" i="1"/>
  <c r="BG40" i="1"/>
  <c r="AK47" i="1"/>
  <c r="AL47" i="1" s="1"/>
  <c r="AK48" i="1"/>
  <c r="AL48" i="1" s="1"/>
  <c r="AK51" i="1"/>
  <c r="AL51" i="1" s="1"/>
  <c r="AK44" i="1"/>
  <c r="AL44" i="1" s="1"/>
  <c r="AU44" i="1" s="1"/>
  <c r="AK46" i="1"/>
  <c r="AL46" i="1" s="1"/>
  <c r="AU46" i="1" s="1"/>
  <c r="AT48" i="1"/>
  <c r="AK50" i="1"/>
  <c r="AL50" i="1" s="1"/>
  <c r="AU50" i="1" s="1"/>
  <c r="AT51" i="1"/>
  <c r="AT52" i="1"/>
  <c r="AU52" i="1" s="1"/>
  <c r="AT53" i="1"/>
  <c r="AT54" i="1"/>
  <c r="AT55" i="1"/>
  <c r="AU55" i="1" s="1"/>
  <c r="AT56" i="1"/>
  <c r="AT57" i="1"/>
  <c r="BG47" i="1"/>
  <c r="BE9" i="1" l="1"/>
  <c r="AV13" i="1"/>
  <c r="AU39" i="1"/>
  <c r="AU16" i="1"/>
  <c r="AV16" i="1" s="1"/>
  <c r="AU53" i="1"/>
  <c r="AU35" i="1"/>
  <c r="AV35" i="1" s="1"/>
  <c r="AU6" i="1"/>
  <c r="AU28" i="1"/>
  <c r="AU14" i="1"/>
  <c r="AU20" i="1"/>
  <c r="BE20" i="1" s="1"/>
  <c r="AU56" i="1"/>
  <c r="BE56" i="1" s="1"/>
  <c r="AU32" i="1"/>
  <c r="AU54" i="1"/>
  <c r="AU51" i="1"/>
  <c r="BE51" i="1" s="1"/>
  <c r="AU45" i="1"/>
  <c r="AV45" i="1" s="1"/>
  <c r="AU24" i="1"/>
  <c r="BE24" i="1" s="1"/>
  <c r="AV36" i="1"/>
  <c r="BE36" i="1"/>
  <c r="BE30" i="1"/>
  <c r="AV30" i="1"/>
  <c r="AU57" i="1"/>
  <c r="AU48" i="1"/>
  <c r="BE48" i="1" s="1"/>
  <c r="AU47" i="1"/>
  <c r="BE47" i="1" s="1"/>
  <c r="AU21" i="1"/>
  <c r="BE21" i="1" s="1"/>
  <c r="AU8" i="1"/>
  <c r="BE8" i="1" s="1"/>
  <c r="AU31" i="1"/>
  <c r="AV31" i="1" s="1"/>
  <c r="AU4" i="1"/>
  <c r="BE4" i="1" s="1"/>
  <c r="AU15" i="1"/>
  <c r="AU23" i="1"/>
  <c r="AU43" i="1"/>
  <c r="AU42" i="1"/>
  <c r="AV42" i="1" s="1"/>
  <c r="AV24" i="1"/>
  <c r="AV26" i="1"/>
  <c r="AU27" i="1"/>
  <c r="AV27" i="1" s="1"/>
  <c r="AU2" i="1"/>
  <c r="BE2" i="1" s="1"/>
  <c r="AU12" i="1"/>
  <c r="AV12" i="1" s="1"/>
  <c r="BE11" i="1"/>
  <c r="AV11" i="1"/>
  <c r="AV46" i="1"/>
  <c r="BE46" i="1"/>
  <c r="AV8" i="1"/>
  <c r="BE19" i="1"/>
  <c r="AV19" i="1"/>
  <c r="AV3" i="1"/>
  <c r="BE3" i="1"/>
  <c r="AV44" i="1"/>
  <c r="BE44" i="1"/>
  <c r="AV39" i="1"/>
  <c r="BE39" i="1"/>
  <c r="AV37" i="1"/>
  <c r="BE37" i="1"/>
  <c r="BE17" i="1"/>
  <c r="AV17" i="1"/>
  <c r="AV2" i="1"/>
  <c r="AV7" i="1"/>
  <c r="BE7" i="1"/>
  <c r="BE57" i="1"/>
  <c r="AV57" i="1"/>
  <c r="BE53" i="1"/>
  <c r="AV53" i="1"/>
  <c r="BE42" i="1"/>
  <c r="BE31" i="1"/>
  <c r="AV23" i="1"/>
  <c r="BE23" i="1"/>
  <c r="AV47" i="1"/>
  <c r="BE45" i="1"/>
  <c r="AV49" i="1"/>
  <c r="BE49" i="1"/>
  <c r="AV6" i="1"/>
  <c r="BE6" i="1"/>
  <c r="AV50" i="1"/>
  <c r="BE50" i="1"/>
  <c r="BE22" i="1"/>
  <c r="AV22" i="1"/>
  <c r="BE5" i="1"/>
  <c r="AV5" i="1"/>
  <c r="BE40" i="1"/>
  <c r="AV40" i="1"/>
  <c r="AV18" i="1"/>
  <c r="BE18" i="1"/>
  <c r="BE52" i="1"/>
  <c r="AV52" i="1"/>
  <c r="AU29" i="1"/>
  <c r="BE55" i="1"/>
  <c r="AV55" i="1"/>
  <c r="BE38" i="1"/>
  <c r="AV38" i="1"/>
  <c r="AV10" i="1"/>
  <c r="BE10" i="1"/>
  <c r="BE54" i="1"/>
  <c r="AV54" i="1"/>
  <c r="AU33" i="1"/>
  <c r="AU25" i="1"/>
  <c r="AV14" i="1"/>
  <c r="BE14" i="1"/>
  <c r="BE16" i="1" l="1"/>
  <c r="BE35" i="1"/>
  <c r="AV20" i="1"/>
  <c r="AV56" i="1"/>
  <c r="AV4" i="1"/>
  <c r="BE27" i="1"/>
  <c r="AV51" i="1"/>
  <c r="BE28" i="1"/>
  <c r="AV28" i="1"/>
  <c r="AV48" i="1"/>
  <c r="BE32" i="1"/>
  <c r="AV32" i="1"/>
  <c r="AV21" i="1"/>
  <c r="BE12" i="1"/>
  <c r="BE43" i="1"/>
  <c r="AV43" i="1"/>
  <c r="BE15" i="1"/>
  <c r="AV15" i="1"/>
  <c r="AV33" i="1"/>
  <c r="BE33" i="1"/>
  <c r="AV29" i="1"/>
  <c r="BE29" i="1"/>
  <c r="AV25" i="1"/>
  <c r="BE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H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<sst xmlns="http://schemas.openxmlformats.org/spreadsheetml/2006/main" count="1057" uniqueCount="330">
  <si>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</si>
  <si>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</si>
  <si>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</si>
  <si>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</si>
  <si>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</si>
  <si>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</si>
  <si>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</si>
  <si>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</si>
  <si>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</si>
  <si>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</si>
  <si>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</si>
  <si>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</si>
  <si>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</si>
  <si>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</si>
  <si>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</si>
  <si>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</si>
  <si>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</si>
  <si>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</si>
  <si>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</si>
  <si>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</si>
  <si>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</si>
  <si>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</si>
  <si>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</si>
  <si>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</si>
  <si>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</si>
  <si>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</si>
  <si>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</si>
  <si>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</si>
  <si>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</si>
  <si>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</si>
  <si>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</si>
  <si>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</si>
  <si>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</si>
  <si>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</si>
  <si>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</si>
  <si>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</si>
  <si>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</si>
  <si>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</si>
  <si>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</si>
  <si>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</si>
  <si>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</si>
  <si>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</si>
  <si>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</si>
  <si>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</si>
  <si>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</si>
  <si>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</si>
  <si>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</si>
  <si>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</si>
  <si>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</si>
  <si>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</si>
  <si>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</si>
  <si>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</si>
  <si>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</si>
  <si>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May POE QTY</t>
  </si>
  <si>
    <t>June POE QTY</t>
  </si>
  <si>
    <t>July POE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</si>
  <si>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</si>
  <si>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</si>
  <si>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</si>
  <si>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</si>
  <si>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</si>
  <si>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</si>
  <si>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</si>
  <si>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</si>
  <si>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</si>
  <si>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Input From HG Buyer</t>
  </si>
  <si>
    <t>Laura Ashley</t>
  </si>
  <si>
    <t>Laura Ashley 5%</t>
  </si>
  <si>
    <t>Bath Accessories</t>
  </si>
  <si>
    <t>3 Pc Set-soft touch</t>
  </si>
  <si>
    <t>stoneware 1 Lotion Pump + 1 Tumbler + 1 Tray</t>
    <phoneticPr fontId="13" type="noConversion"/>
  </si>
  <si>
    <t>Ceramic 3pc Bath Set</t>
  </si>
  <si>
    <t>stoneware, rubber finish</t>
  </si>
  <si>
    <t>stoneware, rubber finish</t>
    <phoneticPr fontId="13" type="noConversion"/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</si>
  <si>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</si>
  <si>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</si>
  <si>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</si>
  <si>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</si>
  <si>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</si>
  <si>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</si>
  <si>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Yantian,China</t>
  </si>
  <si>
    <t>China</t>
  </si>
  <si>
    <t>S-CZYY</t>
  </si>
  <si>
    <t>HG Target: $10</t>
  </si>
  <si>
    <t>TOTAL UNITS</t>
  </si>
  <si>
    <t>stoneware 1 Lotion Pump + 1 Tumbler + 1 Tray</t>
    <phoneticPr fontId="13" type="noConversion"/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</si>
  <si>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</si>
  <si>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</si>
  <si>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</si>
  <si>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</si>
  <si>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</si>
  <si>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</si>
  <si>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3" type="noConversion"/>
  </si>
  <si>
    <t>MOONBEAM</t>
  </si>
  <si>
    <t>NN71-0385</t>
    <phoneticPr fontId="2" type="noConversion"/>
  </si>
  <si>
    <t>NATORI</t>
  </si>
  <si>
    <t>stoneware 1 Lotion Pump + 1 Tumbler + 1 Tray</t>
    <phoneticPr fontId="13" type="noConversion"/>
  </si>
  <si>
    <t>BLACK</t>
  </si>
  <si>
    <t>NN71-0386</t>
  </si>
  <si>
    <t>WHITE</t>
  </si>
  <si>
    <t>NN71-0387</t>
  </si>
  <si>
    <t>Resin Organizer-B</t>
    <phoneticPr fontId="13" type="noConversion"/>
  </si>
  <si>
    <t>Resin Organizer</t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</si>
  <si>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</si>
  <si>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</si>
  <si>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3" type="noConversion"/>
  </si>
  <si>
    <t>Piece</t>
  </si>
  <si>
    <t>YANTIAN</t>
  </si>
  <si>
    <t>S-DGDH</t>
  </si>
  <si>
    <t>Resin Organizer-B</t>
    <phoneticPr fontId="13" type="noConversion"/>
  </si>
  <si>
    <r>
      <t>NN71-0389</t>
    </r>
    <r>
      <rPr>
        <sz val="11"/>
        <rFont val="Calibri"/>
        <family val="2"/>
      </rPr>
      <t/>
    </r>
  </si>
  <si>
    <t>Resin Organizer-B</t>
    <phoneticPr fontId="13" type="noConversion"/>
  </si>
  <si>
    <r>
      <t>NN71-0390</t>
    </r>
    <r>
      <rPr>
        <sz val="11"/>
        <rFont val="Calibri"/>
        <family val="2"/>
      </rPr>
      <t/>
    </r>
  </si>
  <si>
    <t>Resin Organizer-F</t>
    <phoneticPr fontId="13" type="noConversion"/>
  </si>
  <si>
    <t>Resin Organizer</t>
    <phoneticPr fontId="13" type="noConversion"/>
  </si>
  <si>
    <t>6x6x5.5"</t>
  </si>
  <si>
    <t>CASH BLUE</t>
  </si>
  <si>
    <t>LA71-0453</t>
    <phoneticPr fontId="13" type="noConversion"/>
  </si>
  <si>
    <t>L ASHLEY</t>
  </si>
  <si>
    <t>FOG GREEN</t>
  </si>
  <si>
    <t>LA71-0454</t>
  </si>
  <si>
    <t>PEACH WHIP</t>
  </si>
  <si>
    <t>LA71-0455</t>
  </si>
  <si>
    <t xml:space="preserve">Opal Iridescent 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</si>
  <si>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</si>
  <si>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</si>
  <si>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</si>
  <si>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</si>
  <si>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</si>
  <si>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3" type="noConversion"/>
  </si>
  <si>
    <t>Yantian</t>
  </si>
  <si>
    <t>Aspire</t>
  </si>
  <si>
    <t>JUNE POE</t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</si>
  <si>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</si>
  <si>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</si>
  <si>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</si>
  <si>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</si>
  <si>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</si>
  <si>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Glass</t>
  </si>
  <si>
    <t>glass Lotion dispenser,plastic chromed pump head</t>
  </si>
  <si>
    <t>2.8x2.8x8"(7.2x7.2x20.3cm)</t>
  </si>
  <si>
    <t>LA71-0458</t>
    <phoneticPr fontId="13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</si>
  <si>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</si>
  <si>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</si>
  <si>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</si>
  <si>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</si>
  <si>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</si>
  <si>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</si>
  <si>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</si>
  <si>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</si>
  <si>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DOES THIS HAVE A NAME?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</si>
  <si>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</si>
  <si>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</si>
  <si>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</si>
  <si>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</si>
  <si>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</si>
  <si>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</si>
  <si>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</si>
  <si>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</si>
  <si>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JUST BLUE - NO IRIDESCENT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</si>
  <si>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</si>
  <si>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</si>
  <si>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</si>
  <si>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</si>
  <si>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</si>
  <si>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</si>
  <si>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</si>
  <si>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3" type="noConversion"/>
  </si>
  <si>
    <t>iron+glass</t>
    <phoneticPr fontId="13" type="noConversion"/>
  </si>
  <si>
    <t>9.06*9.84*12.2"</t>
  </si>
  <si>
    <t>9403.20.0090</t>
  </si>
  <si>
    <t>S-JMHS</t>
  </si>
  <si>
    <t>3 PATTERNS 1000 PER STYLE</t>
  </si>
  <si>
    <t>NEED TO SEE PATTERNS - MAY POE</t>
  </si>
  <si>
    <r>
      <t xml:space="preserve">2 Tier Rounded Tray 
</t>
    </r>
    <r>
      <rPr>
        <b/>
        <sz val="11"/>
        <rFont val="Calibri"/>
        <family val="2"/>
      </rPr>
      <t>Pattern 2</t>
    </r>
  </si>
  <si>
    <t>iron+glass</t>
    <phoneticPr fontId="13" type="noConversion"/>
  </si>
  <si>
    <r>
      <t xml:space="preserve">2 Tier Rounded Tray 
</t>
    </r>
    <r>
      <rPr>
        <b/>
        <sz val="11"/>
        <rFont val="Calibri"/>
        <family val="2"/>
      </rPr>
      <t>Pattern 3</t>
    </r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</si>
  <si>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</si>
  <si>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3" type="noConversion"/>
  </si>
  <si>
    <t>Iron+Mirror
Electroplated
Weight: 0.95KG</t>
  </si>
  <si>
    <t>32*10.24*12.6"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</si>
  <si>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</si>
  <si>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3" type="noConversion"/>
  </si>
  <si>
    <r>
      <t xml:space="preserve">2 Tier Corner Tray
</t>
    </r>
    <r>
      <rPr>
        <b/>
        <sz val="11"/>
        <rFont val="Calibri"/>
        <family val="2"/>
      </rPr>
      <t>Pattern 3</t>
    </r>
  </si>
  <si>
    <t>Natori</t>
  </si>
  <si>
    <t>Natori 7%</t>
  </si>
  <si>
    <t>Iron 3 Tier SPA Tower</t>
    <phoneticPr fontId="13" type="noConversion"/>
  </si>
  <si>
    <t>Iron  3 Tier SPA Tower</t>
    <phoneticPr fontId="13" type="noConversion"/>
  </si>
  <si>
    <t>Iron 
Powder Coating
Weight: 2.50 KG</t>
  </si>
  <si>
    <t>11*11*30"</t>
  </si>
  <si>
    <t xml:space="preserve"> WHITE</t>
  </si>
  <si>
    <t>7324.90.0000</t>
  </si>
  <si>
    <t>NATORI - WHITE, BLACK,TAUPE       1000 PER STYLE</t>
  </si>
  <si>
    <t>OR CONTIANER FILL</t>
  </si>
  <si>
    <t>Iron 3 Tier SPA Tower</t>
    <phoneticPr fontId="13" type="noConversion"/>
  </si>
  <si>
    <t>Iron  3 Tier SPA Tower</t>
    <phoneticPr fontId="13" type="noConversion"/>
  </si>
  <si>
    <t xml:space="preserve"> BLACK</t>
  </si>
  <si>
    <t xml:space="preserve">TAUPE       </t>
  </si>
  <si>
    <t>bamboo shelf</t>
  </si>
  <si>
    <t>bamboo mat</t>
  </si>
  <si>
    <t>bamboo</t>
  </si>
  <si>
    <t>30.5x9x9"</t>
  </si>
  <si>
    <t>9403.82.0015</t>
    <phoneticPr fontId="0" type="noConversion"/>
  </si>
  <si>
    <t>FUZHOU</t>
  </si>
  <si>
    <t>Longhui</t>
  </si>
  <si>
    <t>LA BRAND?</t>
  </si>
  <si>
    <t>1000 (or container fill?)</t>
  </si>
  <si>
    <t>12.8x6.1x13.75"</t>
  </si>
  <si>
    <t>CHINA</t>
  </si>
  <si>
    <t>longhui</t>
  </si>
  <si>
    <t xml:space="preserve"> 30”(H)x9.5”(W)x10.5”(D)</t>
  </si>
  <si>
    <t>9403.82.0015</t>
    <phoneticPr fontId="0" type="noConversion"/>
  </si>
  <si>
    <t>WHAT IS CONTAINER FILL?</t>
  </si>
  <si>
    <t>3924.90.5650</t>
  </si>
  <si>
    <t>N Natori</t>
  </si>
  <si>
    <t>plastic shower caddy</t>
  </si>
  <si>
    <t>TPR+PP</t>
  </si>
  <si>
    <t>12x3.5x20.6/34.6"(30.6x9x52.5/88cm)</t>
  </si>
  <si>
    <t>White</t>
  </si>
  <si>
    <t>CAN WE TEST THIS INTO STOCK? AS NATORI?</t>
  </si>
  <si>
    <t>natori - white, black, grey 1000 each</t>
  </si>
  <si>
    <t xml:space="preserve">Black </t>
  </si>
  <si>
    <t>Grey</t>
  </si>
  <si>
    <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 xml:space="preserve">Plastic </t>
    </r>
    <r>
      <rPr>
        <sz val="12"/>
        <rFont val="宋体"/>
        <family val="3"/>
        <charset val="134"/>
      </rPr>
      <t>：</t>
    </r>
    <r>
      <rPr>
        <sz val="12"/>
        <rFont val="Calibri"/>
        <family val="2"/>
      </rPr>
      <t xml:space="preserve"> PET </t>
    </r>
    <r>
      <rPr>
        <sz val="12"/>
        <rFont val="宋体"/>
        <family val="3"/>
        <charset val="134"/>
      </rPr>
      <t>；</t>
    </r>
  </si>
  <si>
    <t>11.81*5.78*28.74</t>
  </si>
  <si>
    <t>S-JMLD</t>
  </si>
  <si>
    <t xml:space="preserve">natori  -1000 </t>
  </si>
  <si>
    <t>2 Tier Iron Oval Countertop with Printed Glass</t>
    <phoneticPr fontId="13" type="noConversion"/>
  </si>
  <si>
    <t>Iron+glass</t>
  </si>
  <si>
    <t>12"x6.69"x12.6”</t>
  </si>
  <si>
    <t>S-JMJGY</t>
  </si>
  <si>
    <t>WHAT IS THE DIFFERENCE IN PRICE?</t>
  </si>
  <si>
    <t>black powder coating</t>
  </si>
  <si>
    <t>plastic 3 hole ORG</t>
  </si>
  <si>
    <t>100% Polystyrene</t>
    <phoneticPr fontId="13" type="noConversion"/>
  </si>
  <si>
    <t>7.09*2.75*3.78</t>
  </si>
  <si>
    <t>LA71-0476</t>
  </si>
  <si>
    <t>N-NBBT</t>
  </si>
  <si>
    <t>CAN I SEE SAMPLES? CAN THIS BE OURT OF WAREHOUSE?</t>
  </si>
  <si>
    <t>spinner</t>
  </si>
  <si>
    <t xml:space="preserve"> 5.98*5.98*4.29</t>
  </si>
  <si>
    <t>LA71-0477</t>
  </si>
  <si>
    <t>large spinner</t>
  </si>
  <si>
    <t>100% Polystyrene</t>
    <phoneticPr fontId="13" type="noConversion"/>
  </si>
  <si>
    <t>9.09*9.09*5.12</t>
  </si>
  <si>
    <t>LA71-0478</t>
  </si>
  <si>
    <t xml:space="preserve">water squeegee with Thick handle (Black )  </t>
  </si>
  <si>
    <t xml:space="preserve">Materials :Stainless Steel and Silione  </t>
  </si>
  <si>
    <t>9.84 * 6.10</t>
  </si>
  <si>
    <t>LA71-0479</t>
  </si>
  <si>
    <t>9603.90.8050</t>
  </si>
  <si>
    <t>5 COLORS - BLACK, WHITE, LA BLUE, LA GREEN,LA PINK</t>
  </si>
  <si>
    <t>may poe</t>
  </si>
  <si>
    <t>BLACK WHITE 2000 UNITS EACH</t>
  </si>
  <si>
    <r>
      <t xml:space="preserve">COLORS 1500 EACH - </t>
    </r>
    <r>
      <rPr>
        <sz val="11"/>
        <color rgb="FFFF0000"/>
        <rFont val="Calibri"/>
        <family val="2"/>
      </rPr>
      <t>TOTAL 6500 UNITS</t>
    </r>
  </si>
  <si>
    <t>LA71-0480</t>
  </si>
  <si>
    <t>LA BLUE</t>
  </si>
  <si>
    <t>LA71-0481</t>
  </si>
  <si>
    <t>LA GREEN</t>
  </si>
  <si>
    <t>LA71-0482</t>
  </si>
  <si>
    <t>LA PINK</t>
  </si>
  <si>
    <t>LA71-0483</t>
  </si>
  <si>
    <t>9.84*9.84</t>
  </si>
  <si>
    <t xml:space="preserve">White </t>
  </si>
  <si>
    <t>NA71-3515</t>
    <phoneticPr fontId="13" type="noConversion"/>
  </si>
  <si>
    <t>WHITE, BLACK,TAUPE NATORI?</t>
  </si>
  <si>
    <t>2000 UNITS EACH</t>
  </si>
  <si>
    <t>TOTAL UNITS 6000</t>
  </si>
  <si>
    <t>NA71-3516</t>
  </si>
  <si>
    <t>Taupe</t>
  </si>
  <si>
    <t>NA71-3517</t>
  </si>
  <si>
    <t xml:space="preserve">Materials : zinc alloy /Stainless Steel and Silione  </t>
  </si>
  <si>
    <t>NA71-3518</t>
  </si>
  <si>
    <t>WANT TO SEE SAMPLES</t>
  </si>
  <si>
    <t>NA71-3519</t>
  </si>
  <si>
    <t xml:space="preserve">TAUPE </t>
  </si>
  <si>
    <t>NA71-3520</t>
  </si>
  <si>
    <t xml:space="preserve">Materials : zinc alloy Stainless Steel and Silione  </t>
  </si>
  <si>
    <t>NA71-3521</t>
  </si>
  <si>
    <t>NA71-3522</t>
  </si>
  <si>
    <t>NA71-3523</t>
  </si>
  <si>
    <t>BATH ACCESSORIES</t>
    <phoneticPr fontId="2" type="noConversion"/>
  </si>
  <si>
    <t>BATH ACCESSORIES</t>
    <phoneticPr fontId="2" type="noConversion"/>
  </si>
  <si>
    <t>LA76-0464</t>
    <phoneticPr fontId="13" type="noConversion"/>
  </si>
  <si>
    <t>LA76-0465</t>
  </si>
  <si>
    <t>LA76-0466</t>
  </si>
  <si>
    <t>LA76-0467</t>
  </si>
  <si>
    <t>LA76-0468</t>
  </si>
  <si>
    <t>LA76-0469</t>
  </si>
  <si>
    <t>NA76-3512</t>
    <phoneticPr fontId="2" type="noConversion"/>
  </si>
  <si>
    <t>NA76-3513</t>
  </si>
  <si>
    <t>NA76-3514</t>
  </si>
  <si>
    <t>LA76-0470</t>
    <phoneticPr fontId="13" type="noConversion"/>
  </si>
  <si>
    <t>LA76-0471</t>
  </si>
  <si>
    <t>LA76-0472</t>
  </si>
  <si>
    <t>NN76-0391</t>
    <phoneticPr fontId="13" type="noConversion"/>
  </si>
  <si>
    <t>NN76-0392</t>
  </si>
  <si>
    <t>NN76-0393</t>
  </si>
  <si>
    <t>NN76-0394</t>
  </si>
  <si>
    <t>LA76-0473</t>
    <phoneticPr fontId="13" type="noConversion"/>
  </si>
  <si>
    <t>LA76-0474</t>
  </si>
  <si>
    <t>LA76-0475</t>
  </si>
  <si>
    <t>BATH ACCESSORIES</t>
    <phoneticPr fontId="2" type="noConversion"/>
  </si>
  <si>
    <t>2 Tier Rounded Vanity Tray</t>
    <phoneticPr fontId="2" type="noConversion"/>
  </si>
  <si>
    <t>2 Tier Corner Vanity Tray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</si>
  <si>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</si>
  <si>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2 Tier Iron Oval Countertop</t>
    <phoneticPr fontId="13" type="noConversion"/>
  </si>
  <si>
    <t>water squeegee</t>
    <phoneticPr fontId="2" type="noConversion"/>
  </si>
  <si>
    <t>water squeegee with Thick handle (Black)</t>
    <phoneticPr fontId="2" type="noConversion"/>
  </si>
  <si>
    <t xml:space="preserve">water squeegee with Thick handle (Black)  </t>
    <phoneticPr fontId="2" type="noConversion"/>
  </si>
  <si>
    <t xml:space="preserve">water squeegee with Thick handle (Black) </t>
    <phoneticPr fontId="2" type="noConversion"/>
  </si>
  <si>
    <t xml:space="preserve">water squeegee with Thick handle (Black) 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</si>
  <si>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</si>
  <si>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</si>
  <si>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 xml:space="preserve">water squeegee with Bamboo handle (White) </t>
    <phoneticPr fontId="2" type="noConversion"/>
  </si>
  <si>
    <t xml:space="preserve">water squeegee with Bamboo handle (White)  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</si>
  <si>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</si>
  <si>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</si>
  <si>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</si>
  <si>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BATH ACCESSORIES</t>
    <phoneticPr fontId="13" type="noConversion"/>
  </si>
  <si>
    <t>2 Tier Iron Scallop Round Countertop with Solid Iron Base</t>
    <phoneticPr fontId="13" type="noConversion"/>
  </si>
  <si>
    <t>Iron</t>
  </si>
  <si>
    <t>LA71-0484</t>
    <phoneticPr fontId="13" type="noConversion"/>
  </si>
  <si>
    <t>SEE SAMPLE</t>
  </si>
  <si>
    <t>2 Tier Iron Scallop Round Countertop</t>
    <phoneticPr fontId="13" type="noConversion"/>
  </si>
  <si>
    <r>
      <t>10.63”x9.84”x15.75”(927x25x40cm),</t>
    </r>
    <r>
      <rPr>
        <sz val="12"/>
        <color rgb="FFFF0000"/>
        <rFont val="Calibri"/>
        <family val="2"/>
      </rPr>
      <t>round shape</t>
    </r>
    <phoneticPr fontId="2" type="noConversion"/>
  </si>
  <si>
    <t>AS Image</t>
  </si>
  <si>
    <r>
      <rPr>
        <sz val="12"/>
        <color rgb="FFFF0000"/>
        <rFont val="Calibri"/>
        <family val="2"/>
      </rPr>
      <t>gold</t>
    </r>
    <r>
      <rPr>
        <sz val="12"/>
        <rFont val="Calibri"/>
        <family val="2"/>
      </rPr>
      <t xml:space="preserve"> plating</t>
    </r>
  </si>
  <si>
    <r>
      <rPr>
        <sz val="12"/>
        <color rgb="FFFF0000"/>
        <rFont val="Calibri"/>
        <family val="2"/>
      </rPr>
      <t>chrome</t>
    </r>
    <r>
      <rPr>
        <sz val="12"/>
        <rFont val="Calibri"/>
        <family val="2"/>
      </rPr>
      <t xml:space="preserve"> plating</t>
    </r>
  </si>
  <si>
    <r>
      <rPr>
        <sz val="12"/>
        <color rgb="FFFF0000"/>
        <rFont val="Calibri"/>
        <family val="2"/>
      </rPr>
      <t>black</t>
    </r>
    <r>
      <rPr>
        <sz val="12"/>
        <rFont val="Calibri"/>
        <family val="2"/>
      </rPr>
      <t xml:space="preserve"> powder coating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</si>
</sst>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  <numFmt numFmtId="193" formatCode="0.00;[Red]0.00"/>
  </numFmts>
  <fonts count="3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0"/>
      <color theme="1"/>
      <name val="宋体"/>
      <family val="3"/>
      <charset val="134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  <font>
      <sz val="12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16" fillId="0" borderId="0"/>
    <xf numFmtId="0" fontId="1" fillId="0" borderId="0"/>
    <xf numFmtId="179" fontId="16" fillId="0" borderId="0"/>
    <xf numFmtId="0" fontId="7" fillId="0" borderId="0"/>
    <xf numFmtId="184" fontId="16" fillId="0" borderId="0" applyFont="0" applyFill="0" applyBorder="0" applyAlignment="0" applyProtection="0"/>
    <xf numFmtId="185" fontId="7" fillId="0" borderId="0"/>
    <xf numFmtId="0" fontId="1" fillId="0" borderId="0"/>
    <xf numFmtId="184" fontId="21" fillId="0" borderId="0" applyFont="0" applyFill="0" applyBorder="0" applyAlignment="0" applyProtection="0"/>
    <xf numFmtId="0" fontId="18" fillId="13" borderId="0">
      <alignment horizontal="center" vertical="center"/>
    </xf>
    <xf numFmtId="0" fontId="1" fillId="0" borderId="0"/>
    <xf numFmtId="0" fontId="16" fillId="0" borderId="0"/>
    <xf numFmtId="0" fontId="16" fillId="0" borderId="0"/>
  </cellStyleXfs>
  <cellXfs count="23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176" fontId="3" fillId="5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2" borderId="3" xfId="0" applyNumberFormat="1" applyFont="1" applyFill="1" applyBorder="1" applyAlignment="1">
      <alignment horizontal="center" wrapText="1"/>
    </xf>
    <xf numFmtId="176" fontId="8" fillId="2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3" borderId="3" xfId="2" applyNumberFormat="1" applyFont="1" applyFill="1" applyBorder="1" applyAlignment="1">
      <alignment wrapText="1"/>
    </xf>
    <xf numFmtId="10" fontId="8" fillId="3" borderId="3" xfId="2" applyNumberFormat="1" applyFont="1" applyFill="1" applyBorder="1" applyAlignment="1">
      <alignment wrapText="1"/>
    </xf>
    <xf numFmtId="176" fontId="11" fillId="2" borderId="3" xfId="2" applyNumberFormat="1" applyFont="1" applyFill="1" applyBorder="1" applyAlignment="1">
      <alignment horizontal="center" wrapText="1"/>
    </xf>
    <xf numFmtId="176" fontId="3" fillId="3" borderId="3" xfId="0" applyNumberFormat="1" applyFont="1" applyFill="1" applyBorder="1" applyAlignment="1">
      <alignment horizontal="center" wrapText="1"/>
    </xf>
    <xf numFmtId="176" fontId="9" fillId="3" borderId="3" xfId="2" applyNumberFormat="1" applyFont="1" applyFill="1" applyBorder="1" applyAlignment="1">
      <alignment wrapText="1"/>
    </xf>
    <xf numFmtId="0" fontId="3" fillId="6" borderId="3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2" fontId="8" fillId="0" borderId="3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1" applyFont="1" applyBorder="1" applyAlignment="1">
      <alignment vertical="center" wrapText="1"/>
    </xf>
    <xf numFmtId="0" fontId="0" fillId="0" borderId="6" xfId="0" applyBorder="1"/>
    <xf numFmtId="0" fontId="1" fillId="0" borderId="6" xfId="1" applyBorder="1" applyAlignment="1">
      <alignment vertical="center" wrapText="1"/>
    </xf>
    <xf numFmtId="0" fontId="1" fillId="0" borderId="6" xfId="1" applyBorder="1" applyAlignment="1">
      <alignment vertical="center"/>
    </xf>
    <xf numFmtId="0" fontId="0" fillId="0" borderId="6" xfId="1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7" fillId="0" borderId="6" xfId="1" applyFont="1" applyFill="1" applyBorder="1"/>
    <xf numFmtId="176" fontId="10" fillId="2" borderId="6" xfId="0" applyNumberFormat="1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178" fontId="0" fillId="8" borderId="6" xfId="0" applyNumberFormat="1" applyFill="1" applyBorder="1" applyAlignment="1">
      <alignment vertical="center"/>
    </xf>
    <xf numFmtId="2" fontId="0" fillId="0" borderId="6" xfId="0" applyNumberFormat="1" applyBorder="1" applyAlignment="1">
      <alignment vertical="center"/>
    </xf>
    <xf numFmtId="1" fontId="0" fillId="8" borderId="6" xfId="0" applyNumberFormat="1" applyFill="1" applyBorder="1" applyAlignment="1">
      <alignment vertical="center"/>
    </xf>
    <xf numFmtId="3" fontId="0" fillId="0" borderId="6" xfId="0" applyNumberFormat="1" applyBorder="1" applyAlignment="1">
      <alignment vertical="center"/>
    </xf>
    <xf numFmtId="176" fontId="0" fillId="8" borderId="6" xfId="0" applyNumberFormat="1" applyFill="1" applyBorder="1" applyAlignment="1">
      <alignment vertical="center" wrapText="1"/>
    </xf>
    <xf numFmtId="10" fontId="0" fillId="0" borderId="6" xfId="0" applyNumberFormat="1" applyBorder="1" applyAlignment="1">
      <alignment vertical="center" wrapText="1"/>
    </xf>
    <xf numFmtId="10" fontId="0" fillId="0" borderId="6" xfId="0" applyNumberForma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/>
    </xf>
    <xf numFmtId="176" fontId="0" fillId="0" borderId="6" xfId="0" applyNumberFormat="1" applyBorder="1" applyAlignment="1">
      <alignment vertical="center" wrapText="1"/>
    </xf>
    <xf numFmtId="10" fontId="0" fillId="8" borderId="6" xfId="3" applyNumberFormat="1" applyFont="1" applyFill="1" applyBorder="1" applyAlignment="1">
      <alignment vertical="center" wrapText="1"/>
    </xf>
    <xf numFmtId="176" fontId="14" fillId="2" borderId="6" xfId="0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vertical="center" wrapText="1"/>
    </xf>
    <xf numFmtId="1" fontId="1" fillId="7" borderId="6" xfId="0" applyNumberFormat="1" applyFont="1" applyFill="1" applyBorder="1" applyAlignment="1">
      <alignment vertical="center" wrapText="1"/>
    </xf>
    <xf numFmtId="176" fontId="0" fillId="8" borderId="6" xfId="0" applyNumberFormat="1" applyFill="1" applyBorder="1" applyAlignment="1">
      <alignment vertical="center"/>
    </xf>
    <xf numFmtId="0" fontId="1" fillId="0" borderId="6" xfId="1" applyBorder="1" applyAlignment="1">
      <alignment horizontal="center" vertical="center" wrapText="1"/>
    </xf>
    <xf numFmtId="0" fontId="1" fillId="0" borderId="7" xfId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vertical="center" wrapText="1"/>
    </xf>
    <xf numFmtId="0" fontId="0" fillId="0" borderId="7" xfId="0" applyBorder="1" applyAlignment="1">
      <alignment wrapText="1"/>
    </xf>
    <xf numFmtId="0" fontId="1" fillId="2" borderId="6" xfId="4" applyFont="1" applyFill="1" applyBorder="1" applyAlignment="1">
      <alignment horizontal="left" vertical="center"/>
    </xf>
    <xf numFmtId="176" fontId="0" fillId="0" borderId="6" xfId="0" applyNumberFormat="1" applyBorder="1" applyAlignment="1">
      <alignment horizontal="center" vertical="center" wrapText="1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176" fontId="9" fillId="0" borderId="6" xfId="2" applyNumberFormat="1" applyFont="1" applyBorder="1" applyAlignment="1">
      <alignment vertical="center" wrapText="1"/>
    </xf>
    <xf numFmtId="176" fontId="8" fillId="0" borderId="6" xfId="2" applyNumberFormat="1" applyFont="1" applyBorder="1" applyAlignment="1">
      <alignment vertical="center" wrapText="1"/>
    </xf>
    <xf numFmtId="2" fontId="8" fillId="0" borderId="6" xfId="2" applyNumberFormat="1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179" fontId="15" fillId="0" borderId="6" xfId="4" applyNumberFormat="1" applyFont="1" applyBorder="1" applyAlignment="1">
      <alignment horizontal="center" vertical="center" wrapText="1"/>
    </xf>
    <xf numFmtId="0" fontId="15" fillId="0" borderId="6" xfId="5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/>
    </xf>
    <xf numFmtId="0" fontId="1" fillId="9" borderId="6" xfId="0" applyFont="1" applyFill="1" applyBorder="1" applyAlignment="1">
      <alignment vertical="center" wrapText="1"/>
    </xf>
    <xf numFmtId="0" fontId="0" fillId="2" borderId="6" xfId="4" applyFont="1" applyFill="1" applyBorder="1" applyAlignment="1">
      <alignment horizontal="left" vertical="center"/>
    </xf>
    <xf numFmtId="176" fontId="3" fillId="2" borderId="6" xfId="0" applyNumberFormat="1" applyFont="1" applyFill="1" applyBorder="1" applyAlignment="1">
      <alignment horizontal="center" vertical="center" wrapText="1"/>
    </xf>
    <xf numFmtId="177" fontId="15" fillId="0" borderId="6" xfId="6" applyNumberFormat="1" applyFont="1" applyBorder="1" applyAlignment="1">
      <alignment horizontal="center" vertical="center"/>
    </xf>
    <xf numFmtId="180" fontId="15" fillId="0" borderId="6" xfId="4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181" fontId="5" fillId="0" borderId="6" xfId="0" applyNumberFormat="1" applyFon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 wrapText="1"/>
    </xf>
    <xf numFmtId="10" fontId="0" fillId="8" borderId="6" xfId="3" applyNumberFormat="1" applyFont="1" applyFill="1" applyBorder="1" applyAlignment="1">
      <alignment horizontal="center" vertical="center"/>
    </xf>
    <xf numFmtId="10" fontId="0" fillId="8" borderId="6" xfId="3" applyNumberFormat="1" applyFont="1" applyFill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" fillId="9" borderId="5" xfId="0" applyFont="1" applyFill="1" applyBorder="1" applyAlignment="1">
      <alignment vertical="center" wrapText="1"/>
    </xf>
    <xf numFmtId="179" fontId="15" fillId="10" borderId="6" xfId="7" applyFont="1" applyFill="1" applyBorder="1" applyAlignment="1">
      <alignment horizontal="center" vertical="center" wrapText="1"/>
    </xf>
    <xf numFmtId="177" fontId="15" fillId="0" borderId="6" xfId="8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" fontId="3" fillId="6" borderId="6" xfId="4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horizontal="left" vertical="center" wrapText="1"/>
    </xf>
    <xf numFmtId="183" fontId="1" fillId="0" borderId="6" xfId="1" applyNumberFormat="1" applyBorder="1" applyAlignment="1">
      <alignment horizontal="center" vertical="center" wrapText="1"/>
    </xf>
    <xf numFmtId="180" fontId="0" fillId="0" borderId="6" xfId="9" applyNumberFormat="1" applyFont="1" applyFill="1" applyBorder="1" applyAlignment="1">
      <alignment horizontal="center" vertical="center" wrapText="1"/>
    </xf>
    <xf numFmtId="10" fontId="0" fillId="0" borderId="6" xfId="0" applyNumberFormat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horizontal="center" vertical="center"/>
    </xf>
    <xf numFmtId="1" fontId="1" fillId="7" borderId="6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1" fontId="1" fillId="0" borderId="5" xfId="0" applyNumberFormat="1" applyFont="1" applyBorder="1" applyAlignment="1">
      <alignment wrapText="1"/>
    </xf>
    <xf numFmtId="0" fontId="1" fillId="11" borderId="6" xfId="0" applyFont="1" applyFill="1" applyBorder="1" applyAlignment="1">
      <alignment wrapText="1"/>
    </xf>
    <xf numFmtId="0" fontId="18" fillId="0" borderId="6" xfId="0" applyFont="1" applyBorder="1" applyAlignment="1">
      <alignment horizontal="center" vertical="center" shrinkToFi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2" borderId="6" xfId="1" applyFont="1" applyFill="1" applyBorder="1" applyAlignment="1">
      <alignment vertical="center"/>
    </xf>
    <xf numFmtId="176" fontId="10" fillId="2" borderId="6" xfId="0" applyNumberFormat="1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wrapText="1"/>
    </xf>
    <xf numFmtId="185" fontId="7" fillId="10" borderId="6" xfId="10" applyFill="1" applyBorder="1" applyAlignment="1">
      <alignment horizontal="center" vertical="center"/>
    </xf>
    <xf numFmtId="0" fontId="1" fillId="9" borderId="5" xfId="0" applyFont="1" applyFill="1" applyBorder="1" applyAlignment="1">
      <alignment wrapText="1"/>
    </xf>
    <xf numFmtId="186" fontId="0" fillId="8" borderId="6" xfId="0" applyNumberFormat="1" applyFill="1" applyBorder="1" applyAlignment="1">
      <alignment vertical="center"/>
    </xf>
    <xf numFmtId="0" fontId="1" fillId="12" borderId="5" xfId="0" applyFont="1" applyFill="1" applyBorder="1" applyAlignment="1">
      <alignment wrapText="1"/>
    </xf>
    <xf numFmtId="187" fontId="7" fillId="0" borderId="6" xfId="1" applyNumberFormat="1" applyFont="1" applyBorder="1" applyAlignment="1">
      <alignment horizontal="center" vertical="center"/>
    </xf>
    <xf numFmtId="10" fontId="0" fillId="0" borderId="6" xfId="3" applyNumberFormat="1" applyFont="1" applyBorder="1" applyAlignment="1">
      <alignment vertical="center" wrapText="1"/>
    </xf>
    <xf numFmtId="179" fontId="1" fillId="0" borderId="6" xfId="1" applyNumberFormat="1" applyBorder="1" applyAlignment="1">
      <alignment horizontal="center" vertical="center" wrapText="1"/>
    </xf>
    <xf numFmtId="0" fontId="1" fillId="0" borderId="6" xfId="5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187" fontId="19" fillId="0" borderId="6" xfId="1" applyNumberFormat="1" applyFont="1" applyBorder="1" applyAlignment="1">
      <alignment horizontal="center" vertical="center"/>
    </xf>
    <xf numFmtId="180" fontId="1" fillId="0" borderId="6" xfId="1" applyNumberFormat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/>
    </xf>
    <xf numFmtId="181" fontId="10" fillId="2" borderId="6" xfId="0" applyNumberFormat="1" applyFont="1" applyFill="1" applyBorder="1" applyAlignment="1">
      <alignment horizontal="center" vertical="center"/>
    </xf>
    <xf numFmtId="176" fontId="14" fillId="3" borderId="6" xfId="0" applyNumberFormat="1" applyFont="1" applyFill="1" applyBorder="1" applyAlignment="1">
      <alignment horizontal="center" vertical="center" wrapText="1"/>
    </xf>
    <xf numFmtId="0" fontId="3" fillId="6" borderId="6" xfId="11" applyFont="1" applyFill="1" applyBorder="1" applyAlignment="1">
      <alignment horizontal="center" vertical="center" wrapText="1"/>
    </xf>
    <xf numFmtId="0" fontId="1" fillId="7" borderId="6" xfId="11" applyFill="1" applyBorder="1" applyAlignment="1">
      <alignment horizontal="center" vertical="center" wrapText="1"/>
    </xf>
    <xf numFmtId="188" fontId="20" fillId="0" borderId="6" xfId="4" applyNumberFormat="1" applyFont="1" applyBorder="1" applyAlignment="1">
      <alignment horizontal="center" vertical="center" wrapText="1"/>
    </xf>
    <xf numFmtId="187" fontId="15" fillId="0" borderId="6" xfId="4" applyNumberFormat="1" applyFont="1" applyBorder="1" applyAlignment="1">
      <alignment horizontal="center" vertical="center"/>
    </xf>
    <xf numFmtId="189" fontId="15" fillId="0" borderId="6" xfId="4" applyNumberFormat="1" applyFont="1" applyBorder="1" applyAlignment="1">
      <alignment horizontal="center" vertical="center" wrapText="1"/>
    </xf>
    <xf numFmtId="180" fontId="3" fillId="6" borderId="6" xfId="12" applyNumberFormat="1" applyFont="1" applyFill="1" applyBorder="1" applyAlignment="1">
      <alignment horizontal="center" vertical="center"/>
    </xf>
    <xf numFmtId="180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vertical="center" wrapText="1"/>
    </xf>
    <xf numFmtId="0" fontId="7" fillId="2" borderId="6" xfId="0" applyFont="1" applyFill="1" applyBorder="1"/>
    <xf numFmtId="0" fontId="22" fillId="2" borderId="6" xfId="0" applyFont="1" applyFill="1" applyBorder="1" applyAlignment="1">
      <alignment vertical="center"/>
    </xf>
    <xf numFmtId="1" fontId="3" fillId="6" borderId="6" xfId="12" applyNumberFormat="1" applyFont="1" applyFill="1" applyBorder="1" applyAlignment="1">
      <alignment horizontal="center" vertical="center"/>
    </xf>
    <xf numFmtId="1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wrapText="1"/>
    </xf>
    <xf numFmtId="0" fontId="0" fillId="11" borderId="6" xfId="0" applyFill="1" applyBorder="1" applyAlignment="1">
      <alignment wrapText="1"/>
    </xf>
    <xf numFmtId="0" fontId="0" fillId="0" borderId="5" xfId="0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2" fontId="15" fillId="0" borderId="6" xfId="4" applyNumberFormat="1" applyFont="1" applyBorder="1" applyAlignment="1">
      <alignment horizontal="center" vertical="center" wrapText="1"/>
    </xf>
    <xf numFmtId="1" fontId="23" fillId="0" borderId="6" xfId="4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" fontId="1" fillId="7" borderId="6" xfId="4" applyNumberFormat="1" applyFill="1" applyBorder="1" applyAlignment="1">
      <alignment horizontal="center" vertical="center" wrapText="1"/>
    </xf>
    <xf numFmtId="1" fontId="15" fillId="0" borderId="6" xfId="4" applyNumberFormat="1" applyFont="1" applyBorder="1" applyAlignment="1">
      <alignment horizontal="center" vertical="center" wrapText="1"/>
    </xf>
    <xf numFmtId="1" fontId="5" fillId="7" borderId="6" xfId="4" applyNumberFormat="1" applyFont="1" applyFill="1" applyBorder="1" applyAlignment="1">
      <alignment horizontal="center" vertical="center" wrapText="1"/>
    </xf>
    <xf numFmtId="190" fontId="15" fillId="0" borderId="6" xfId="5" applyNumberFormat="1" applyFont="1" applyBorder="1" applyAlignment="1">
      <alignment horizontal="center" vertical="center" wrapText="1"/>
    </xf>
    <xf numFmtId="0" fontId="15" fillId="0" borderId="6" xfId="13" applyFont="1" applyFill="1" applyBorder="1" applyAlignment="1">
      <alignment horizontal="center" vertical="center" wrapText="1"/>
    </xf>
    <xf numFmtId="181" fontId="5" fillId="2" borderId="6" xfId="0" applyNumberFormat="1" applyFont="1" applyFill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191" fontId="24" fillId="0" borderId="6" xfId="5" applyNumberFormat="1" applyFont="1" applyBorder="1" applyAlignment="1">
      <alignment horizontal="center" vertical="center" wrapText="1"/>
    </xf>
    <xf numFmtId="190" fontId="25" fillId="0" borderId="6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5" fillId="0" borderId="6" xfId="14" applyFont="1" applyBorder="1" applyAlignment="1">
      <alignment horizontal="center" vertical="center" wrapText="1"/>
    </xf>
    <xf numFmtId="0" fontId="0" fillId="0" borderId="6" xfId="5" applyFont="1" applyBorder="1" applyAlignment="1">
      <alignment horizontal="center" vertical="center" wrapText="1"/>
    </xf>
    <xf numFmtId="0" fontId="1" fillId="0" borderId="6" xfId="14" applyBorder="1" applyAlignment="1">
      <alignment horizontal="center" vertical="center" wrapText="1"/>
    </xf>
    <xf numFmtId="0" fontId="20" fillId="0" borderId="6" xfId="14" applyFon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1" fillId="0" borderId="7" xfId="14" applyBorder="1" applyAlignment="1">
      <alignment horizontal="center" vertical="center" wrapText="1"/>
    </xf>
    <xf numFmtId="0" fontId="0" fillId="12" borderId="5" xfId="0" applyFill="1" applyBorder="1" applyAlignment="1">
      <alignment wrapText="1"/>
    </xf>
    <xf numFmtId="0" fontId="26" fillId="0" borderId="6" xfId="14" applyFont="1" applyBorder="1" applyAlignment="1">
      <alignment horizontal="center" vertical="center" wrapText="1"/>
    </xf>
    <xf numFmtId="0" fontId="27" fillId="0" borderId="6" xfId="14" applyFont="1" applyBorder="1" applyAlignment="1">
      <alignment horizontal="center" vertical="center" wrapText="1"/>
    </xf>
    <xf numFmtId="192" fontId="1" fillId="0" borderId="6" xfId="14" applyNumberFormat="1" applyBorder="1" applyAlignment="1">
      <alignment horizontal="center" vertical="center" wrapText="1"/>
    </xf>
    <xf numFmtId="187" fontId="15" fillId="0" borderId="6" xfId="14" applyNumberFormat="1" applyFont="1" applyBorder="1" applyAlignment="1">
      <alignment horizontal="center" vertical="center"/>
    </xf>
    <xf numFmtId="0" fontId="28" fillId="0" borderId="6" xfId="15" applyFont="1" applyBorder="1" applyAlignment="1">
      <alignment horizontal="center" vertical="center" wrapText="1"/>
    </xf>
    <xf numFmtId="0" fontId="28" fillId="0" borderId="6" xfId="15" applyFont="1" applyBorder="1" applyAlignment="1">
      <alignment horizontal="left" vertical="center" wrapText="1"/>
    </xf>
    <xf numFmtId="0" fontId="28" fillId="0" borderId="6" xfId="15" applyFont="1" applyBorder="1" applyAlignment="1">
      <alignment horizontal="center" vertical="center"/>
    </xf>
    <xf numFmtId="0" fontId="0" fillId="12" borderId="6" xfId="0" applyFill="1" applyBorder="1" applyAlignment="1">
      <alignment wrapText="1"/>
    </xf>
    <xf numFmtId="0" fontId="29" fillId="0" borderId="6" xfId="0" applyFont="1" applyBorder="1" applyAlignment="1">
      <alignment vertical="center"/>
    </xf>
    <xf numFmtId="10" fontId="3" fillId="0" borderId="6" xfId="0" applyNumberFormat="1" applyFon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10" fillId="6" borderId="6" xfId="0" applyFont="1" applyFill="1" applyBorder="1" applyAlignment="1">
      <alignment horizontal="center" vertical="center" wrapText="1"/>
    </xf>
    <xf numFmtId="0" fontId="0" fillId="0" borderId="6" xfId="14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9" fontId="0" fillId="0" borderId="6" xfId="1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2" fontId="1" fillId="0" borderId="6" xfId="1" applyNumberForma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82" fontId="1" fillId="0" borderId="6" xfId="1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176" fontId="0" fillId="0" borderId="6" xfId="0" applyNumberFormat="1" applyBorder="1" applyAlignment="1">
      <alignment horizontal="center" vertical="center" wrapText="1"/>
    </xf>
    <xf numFmtId="176" fontId="0" fillId="8" borderId="6" xfId="0" applyNumberFormat="1" applyFill="1" applyBorder="1" applyAlignment="1">
      <alignment horizontal="center" vertical="center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5" fillId="0" borderId="11" xfId="14" applyFont="1" applyBorder="1" applyAlignment="1">
      <alignment horizontal="center" vertical="center" wrapText="1"/>
    </xf>
    <xf numFmtId="0" fontId="1" fillId="0" borderId="11" xfId="14" applyBorder="1" applyAlignment="1">
      <alignment horizontal="center" vertical="center" wrapText="1"/>
    </xf>
    <xf numFmtId="176" fontId="3" fillId="2" borderId="11" xfId="0" applyNumberFormat="1" applyFont="1" applyFill="1" applyBorder="1" applyAlignment="1">
      <alignment horizontal="center" vertical="center" wrapText="1"/>
    </xf>
    <xf numFmtId="193" fontId="15" fillId="0" borderId="11" xfId="14" applyNumberFormat="1" applyFon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 wrapText="1"/>
    </xf>
    <xf numFmtId="178" fontId="0" fillId="8" borderId="11" xfId="0" applyNumberFormat="1" applyFill="1" applyBorder="1" applyAlignment="1">
      <alignment vertical="center"/>
    </xf>
    <xf numFmtId="2" fontId="0" fillId="0" borderId="11" xfId="0" applyNumberFormat="1" applyBorder="1" applyAlignment="1">
      <alignment vertical="center"/>
    </xf>
    <xf numFmtId="1" fontId="0" fillId="8" borderId="11" xfId="0" applyNumberFormat="1" applyFill="1" applyBorder="1" applyAlignment="1">
      <alignment vertical="center"/>
    </xf>
    <xf numFmtId="3" fontId="0" fillId="0" borderId="11" xfId="0" applyNumberFormat="1" applyBorder="1" applyAlignment="1">
      <alignment vertical="center"/>
    </xf>
    <xf numFmtId="176" fontId="0" fillId="8" borderId="11" xfId="0" applyNumberForma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181" fontId="10" fillId="2" borderId="11" xfId="0" applyNumberFormat="1" applyFont="1" applyFill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176" fontId="0" fillId="8" borderId="11" xfId="0" applyNumberFormat="1" applyFill="1" applyBorder="1" applyAlignment="1">
      <alignment horizontal="center" vertical="center"/>
    </xf>
    <xf numFmtId="10" fontId="0" fillId="0" borderId="11" xfId="3" applyNumberFormat="1" applyFont="1" applyBorder="1" applyAlignment="1">
      <alignment vertical="center" wrapText="1"/>
    </xf>
    <xf numFmtId="176" fontId="14" fillId="2" borderId="11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11" xfId="0" applyNumberFormat="1" applyBorder="1" applyAlignment="1">
      <alignment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0" borderId="12" xfId="14" applyBorder="1" applyAlignment="1">
      <alignment horizontal="center" vertical="center" wrapText="1"/>
    </xf>
    <xf numFmtId="0" fontId="1" fillId="12" borderId="10" xfId="0" applyFont="1" applyFill="1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176" fontId="0" fillId="0" borderId="0" xfId="0" applyNumberFormat="1" applyAlignment="1">
      <alignment vertical="center" wrapText="1"/>
    </xf>
  </cellXfs>
  <cellStyles count="17">
    <cellStyle name="Comma 5 2" xfId="9"/>
    <cellStyle name="Normal 2" xfId="1"/>
    <cellStyle name="Normal 2 18 2" xfId="2"/>
    <cellStyle name="Normal 2 2" xfId="6"/>
    <cellStyle name="Normal 2 3" xfId="11"/>
    <cellStyle name="Normal 2 42" xfId="15"/>
    <cellStyle name="Normal 3" xfId="4"/>
    <cellStyle name="Normal 5" xfId="14"/>
    <cellStyle name="Percent 2" xfId="3"/>
    <cellStyle name="S0" xfId="13"/>
    <cellStyle name="常规" xfId="0" builtinId="0"/>
    <cellStyle name="常规 11" xfId="16"/>
    <cellStyle name="常规 6 2" xfId="7"/>
    <cellStyle name="常规_quotation-Mercury  3.22.2011 (for BBB)_BBB Spring 12 Styleout Belize - Heather 102111 2" xfId="5"/>
    <cellStyle name="千位分隔 3" xfId="12"/>
    <cellStyle name="样式 1" xfId="8"/>
    <cellStyle name="样式 1 4" xfId="10"/>
  </cellStyles>
  <dxfs count="1">
    <dxf>
      <font>
        <color rgb="FF9C0006"/>
      </font>
      <fill>
        <patternFill patternType="solid">
          <bgColor theme="9" tint="0.7998290963469344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30</xdr:row>
      <xdr:rowOff>130256</xdr:rowOff>
    </xdr:from>
    <xdr:to>
      <xdr:col>1</xdr:col>
      <xdr:colOff>1574360</xdr:colOff>
      <xdr:row>30</xdr:row>
      <xdr:rowOff>1415496</xdr:rowOff>
    </xdr:to>
    <xdr:pic>
      <xdr:nvPicPr>
        <xdr:cNvPr id="2" name="图片 2">
          <a:extLst>
            <a:ext uri="{FF2B5EF4-FFF2-40B4-BE49-F238E27FC236}">
              <a16:creationId xmlns="" xmlns:a16="http://schemas.microsoft.com/office/drawing/2014/main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6249056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31</xdr:row>
      <xdr:rowOff>211666</xdr:rowOff>
    </xdr:from>
    <xdr:to>
      <xdr:col>1</xdr:col>
      <xdr:colOff>1957414</xdr:colOff>
      <xdr:row>31</xdr:row>
      <xdr:rowOff>1464625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7968766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32</xdr:row>
      <xdr:rowOff>24423</xdr:rowOff>
    </xdr:from>
    <xdr:to>
      <xdr:col>1</xdr:col>
      <xdr:colOff>1817552</xdr:colOff>
      <xdr:row>32</xdr:row>
      <xdr:rowOff>1513498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39419823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32</xdr:row>
      <xdr:rowOff>512885</xdr:rowOff>
    </xdr:from>
    <xdr:to>
      <xdr:col>1</xdr:col>
      <xdr:colOff>2256862</xdr:colOff>
      <xdr:row>32</xdr:row>
      <xdr:rowOff>1189459</xdr:rowOff>
    </xdr:to>
    <xdr:pic>
      <xdr:nvPicPr>
        <xdr:cNvPr id="5" name="图片 6">
          <a:extLst>
            <a:ext uri="{FF2B5EF4-FFF2-40B4-BE49-F238E27FC236}">
              <a16:creationId xmlns="" xmlns:a16="http://schemas.microsoft.com/office/drawing/2014/main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39908285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944359</xdr:colOff>
      <xdr:row>7</xdr:row>
      <xdr:rowOff>179103</xdr:rowOff>
    </xdr:from>
    <xdr:to>
      <xdr:col>1</xdr:col>
      <xdr:colOff>2129269</xdr:colOff>
      <xdr:row>7</xdr:row>
      <xdr:rowOff>1318293</xdr:rowOff>
    </xdr:to>
    <xdr:pic>
      <xdr:nvPicPr>
        <xdr:cNvPr id="7" name="图片 21">
          <a:extLst>
            <a:ext uri="{FF2B5EF4-FFF2-40B4-BE49-F238E27FC236}">
              <a16:creationId xmlns="" xmlns:a16="http://schemas.microsoft.com/office/drawing/2014/main" id="{9A10D2D8-621F-4A1D-B0FD-44E90C6B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70466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879231</xdr:colOff>
      <xdr:row>10</xdr:row>
      <xdr:rowOff>97692</xdr:rowOff>
    </xdr:from>
    <xdr:to>
      <xdr:col>1</xdr:col>
      <xdr:colOff>2246923</xdr:colOff>
      <xdr:row>10</xdr:row>
      <xdr:rowOff>1446233</xdr:rowOff>
    </xdr:to>
    <xdr:pic>
      <xdr:nvPicPr>
        <xdr:cNvPr id="8" name="图片 22">
          <a:extLst>
            <a:ext uri="{FF2B5EF4-FFF2-40B4-BE49-F238E27FC236}">
              <a16:creationId xmlns="" xmlns:a16="http://schemas.microsoft.com/office/drawing/2014/main" id="{59535B41-4660-4201-A26D-D228CA76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21372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632779</xdr:colOff>
      <xdr:row>33</xdr:row>
      <xdr:rowOff>252372</xdr:rowOff>
    </xdr:from>
    <xdr:to>
      <xdr:col>1</xdr:col>
      <xdr:colOff>2293549</xdr:colOff>
      <xdr:row>33</xdr:row>
      <xdr:rowOff>1316289</xdr:rowOff>
    </xdr:to>
    <xdr:pic>
      <xdr:nvPicPr>
        <xdr:cNvPr id="9" name="图片 11">
          <a:extLst>
            <a:ext uri="{FF2B5EF4-FFF2-40B4-BE49-F238E27FC236}">
              <a16:creationId xmlns="" xmlns:a16="http://schemas.microsoft.com/office/drawing/2014/main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494775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36</xdr:row>
      <xdr:rowOff>97691</xdr:rowOff>
    </xdr:from>
    <xdr:to>
      <xdr:col>1</xdr:col>
      <xdr:colOff>1848013</xdr:colOff>
      <xdr:row>36</xdr:row>
      <xdr:rowOff>1387342</xdr:rowOff>
    </xdr:to>
    <xdr:pic>
      <xdr:nvPicPr>
        <xdr:cNvPr id="10" name="图片 23">
          <a:extLst>
            <a:ext uri="{FF2B5EF4-FFF2-40B4-BE49-F238E27FC236}">
              <a16:creationId xmlns="" xmlns:a16="http://schemas.microsoft.com/office/drawing/2014/main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569" y="54237791"/>
          <a:ext cx="618719" cy="1289651"/>
        </a:xfrm>
        <a:prstGeom prst="rect">
          <a:avLst/>
        </a:prstGeom>
      </xdr:spPr>
    </xdr:pic>
    <xdr:clientData/>
  </xdr:twoCellAnchor>
  <xdr:twoCellAnchor>
    <xdr:from>
      <xdr:col>1</xdr:col>
      <xdr:colOff>204253</xdr:colOff>
      <xdr:row>1</xdr:row>
      <xdr:rowOff>211958</xdr:rowOff>
    </xdr:from>
    <xdr:to>
      <xdr:col>1</xdr:col>
      <xdr:colOff>1533072</xdr:colOff>
      <xdr:row>2</xdr:row>
      <xdr:rowOff>364885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99954430-D85D-4840-9170-BD7303597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80528" y="1802633"/>
          <a:ext cx="1328819" cy="9911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1388282</xdr:colOff>
      <xdr:row>2</xdr:row>
      <xdr:rowOff>514423</xdr:rowOff>
    </xdr:from>
    <xdr:to>
      <xdr:col>1</xdr:col>
      <xdr:colOff>2685144</xdr:colOff>
      <xdr:row>3</xdr:row>
      <xdr:rowOff>640942</xdr:rowOff>
    </xdr:to>
    <xdr:pic>
      <xdr:nvPicPr>
        <xdr:cNvPr id="12" name="Picture 3">
          <a:extLst>
            <a:ext uri="{FF2B5EF4-FFF2-40B4-BE49-F238E27FC236}">
              <a16:creationId xmlns="" xmlns:a16="http://schemas.microsoft.com/office/drawing/2014/main" id="{3D909C28-3C20-45ED-ADDB-C1E7C29B8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64557" y="2943298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561269</xdr:colOff>
      <xdr:row>13</xdr:row>
      <xdr:rowOff>106724</xdr:rowOff>
    </xdr:from>
    <xdr:to>
      <xdr:col>1</xdr:col>
      <xdr:colOff>2303709</xdr:colOff>
      <xdr:row>14</xdr:row>
      <xdr:rowOff>510845</xdr:rowOff>
    </xdr:to>
    <xdr:pic>
      <xdr:nvPicPr>
        <xdr:cNvPr id="13" name="图片 4">
          <a:extLst>
            <a:ext uri="{FF2B5EF4-FFF2-40B4-BE49-F238E27FC236}">
              <a16:creationId xmlns="" xmlns:a16="http://schemas.microsoft.com/office/drawing/2014/main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7544" y="17375549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37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="" xmlns:a16="http://schemas.microsoft.com/office/drawing/2014/main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146871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="" xmlns:a16="http://schemas.microsoft.com/office/drawing/2014/main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146871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6" name="Text Box 2419">
          <a:extLst>
            <a:ext uri="{FF2B5EF4-FFF2-40B4-BE49-F238E27FC236}">
              <a16:creationId xmlns="" xmlns:a16="http://schemas.microsoft.com/office/drawing/2014/main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146871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="" xmlns:a16="http://schemas.microsoft.com/office/drawing/2014/main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="" xmlns:a16="http://schemas.microsoft.com/office/drawing/2014/main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="" xmlns:a16="http://schemas.microsoft.com/office/drawing/2014/main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54</xdr:row>
      <xdr:rowOff>19242</xdr:rowOff>
    </xdr:from>
    <xdr:to>
      <xdr:col>1</xdr:col>
      <xdr:colOff>1878071</xdr:colOff>
      <xdr:row>54</xdr:row>
      <xdr:rowOff>1193031</xdr:rowOff>
    </xdr:to>
    <xdr:pic>
      <xdr:nvPicPr>
        <xdr:cNvPr id="20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73812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="" xmlns:a16="http://schemas.microsoft.com/office/drawing/2014/main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="" xmlns:a16="http://schemas.microsoft.com/office/drawing/2014/main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146871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="" xmlns:a16="http://schemas.microsoft.com/office/drawing/2014/main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="" xmlns:a16="http://schemas.microsoft.com/office/drawing/2014/main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="" xmlns:a16="http://schemas.microsoft.com/office/drawing/2014/main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="" xmlns:a16="http://schemas.microsoft.com/office/drawing/2014/main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="" xmlns:a16="http://schemas.microsoft.com/office/drawing/2014/main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="" xmlns:a16="http://schemas.microsoft.com/office/drawing/2014/main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="" xmlns:a16="http://schemas.microsoft.com/office/drawing/2014/main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="" xmlns:a16="http://schemas.microsoft.com/office/drawing/2014/main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="" xmlns:a16="http://schemas.microsoft.com/office/drawing/2014/main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="" xmlns:a16="http://schemas.microsoft.com/office/drawing/2014/main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="" xmlns:a16="http://schemas.microsoft.com/office/drawing/2014/main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="" xmlns:a16="http://schemas.microsoft.com/office/drawing/2014/main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="" xmlns:a16="http://schemas.microsoft.com/office/drawing/2014/main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="" xmlns:a16="http://schemas.microsoft.com/office/drawing/2014/main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="" xmlns:a16="http://schemas.microsoft.com/office/drawing/2014/main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="" xmlns:a16="http://schemas.microsoft.com/office/drawing/2014/main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="" xmlns:a16="http://schemas.microsoft.com/office/drawing/2014/main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="" xmlns:a16="http://schemas.microsoft.com/office/drawing/2014/main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="" xmlns:a16="http://schemas.microsoft.com/office/drawing/2014/main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="" xmlns:a16="http://schemas.microsoft.com/office/drawing/2014/main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="" xmlns:a16="http://schemas.microsoft.com/office/drawing/2014/main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4" name="Text Box 2419">
          <a:extLst>
            <a:ext uri="{FF2B5EF4-FFF2-40B4-BE49-F238E27FC236}">
              <a16:creationId xmlns="" xmlns:a16="http://schemas.microsoft.com/office/drawing/2014/main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5" name="Text Box 2419">
          <a:extLst>
            <a:ext uri="{FF2B5EF4-FFF2-40B4-BE49-F238E27FC236}">
              <a16:creationId xmlns="" xmlns:a16="http://schemas.microsoft.com/office/drawing/2014/main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6" name="Text Box 2419">
          <a:extLst>
            <a:ext uri="{FF2B5EF4-FFF2-40B4-BE49-F238E27FC236}">
              <a16:creationId xmlns="" xmlns:a16="http://schemas.microsoft.com/office/drawing/2014/main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7" name="Text Box 2419">
          <a:extLst>
            <a:ext uri="{FF2B5EF4-FFF2-40B4-BE49-F238E27FC236}">
              <a16:creationId xmlns="" xmlns:a16="http://schemas.microsoft.com/office/drawing/2014/main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37</xdr:row>
      <xdr:rowOff>38485</xdr:rowOff>
    </xdr:from>
    <xdr:to>
      <xdr:col>1</xdr:col>
      <xdr:colOff>2010411</xdr:colOff>
      <xdr:row>39</xdr:row>
      <xdr:rowOff>432590</xdr:rowOff>
    </xdr:to>
    <xdr:pic>
      <xdr:nvPicPr>
        <xdr:cNvPr id="48" name="图片 25" descr="图片包含 游戏机, 桌子&#10;&#10;AI 生成的内容可能不正确。">
          <a:extLst>
            <a:ext uri="{FF2B5EF4-FFF2-40B4-BE49-F238E27FC236}">
              <a16:creationId xmlns="" xmlns:a16="http://schemas.microsoft.com/office/drawing/2014/main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6093110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40</xdr:row>
      <xdr:rowOff>202046</xdr:rowOff>
    </xdr:from>
    <xdr:to>
      <xdr:col>1</xdr:col>
      <xdr:colOff>2409362</xdr:colOff>
      <xdr:row>40</xdr:row>
      <xdr:rowOff>1125682</xdr:rowOff>
    </xdr:to>
    <xdr:pic>
      <xdr:nvPicPr>
        <xdr:cNvPr id="49" name="图片 81">
          <a:extLst>
            <a:ext uri="{FF2B5EF4-FFF2-40B4-BE49-F238E27FC236}">
              <a16:creationId xmlns="" xmlns:a16="http://schemas.microsoft.com/office/drawing/2014/main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3016" y="58094996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41</xdr:row>
      <xdr:rowOff>230908</xdr:rowOff>
    </xdr:from>
    <xdr:to>
      <xdr:col>1</xdr:col>
      <xdr:colOff>2434166</xdr:colOff>
      <xdr:row>41</xdr:row>
      <xdr:rowOff>1229553</xdr:rowOff>
    </xdr:to>
    <xdr:pic>
      <xdr:nvPicPr>
        <xdr:cNvPr id="50" name="图片 82">
          <a:extLst>
            <a:ext uri="{FF2B5EF4-FFF2-40B4-BE49-F238E27FC236}">
              <a16:creationId xmlns="" xmlns:a16="http://schemas.microsoft.com/office/drawing/2014/main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987" y="59514508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471439</xdr:colOff>
      <xdr:row>43</xdr:row>
      <xdr:rowOff>19242</xdr:rowOff>
    </xdr:from>
    <xdr:to>
      <xdr:col>1</xdr:col>
      <xdr:colOff>1538239</xdr:colOff>
      <xdr:row>43</xdr:row>
      <xdr:rowOff>1373062</xdr:rowOff>
    </xdr:to>
    <xdr:pic>
      <xdr:nvPicPr>
        <xdr:cNvPr id="51" name="图片 85" descr="C:\Users\ADMINI~1\AppData\Local\Temp\QQ_1763704143872.png">
          <a:extLst>
            <a:ext uri="{FF2B5EF4-FFF2-40B4-BE49-F238E27FC236}">
              <a16:creationId xmlns="" xmlns:a16="http://schemas.microsoft.com/office/drawing/2014/main" id="{8A3A3E6C-9CD2-4931-8046-BD412471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20841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1448592</xdr:colOff>
      <xdr:row>43</xdr:row>
      <xdr:rowOff>539194</xdr:rowOff>
    </xdr:from>
    <xdr:ext cx="668020" cy="587375"/>
    <xdr:pic>
      <xdr:nvPicPr>
        <xdr:cNvPr id="52" name="图片 88">
          <a:extLst>
            <a:ext uri="{FF2B5EF4-FFF2-40B4-BE49-F238E27FC236}">
              <a16:creationId xmlns="" xmlns:a16="http://schemas.microsoft.com/office/drawing/2014/main" id="{F2BB3BF5-35DA-4AF0-A200-D195CEA7E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2604094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365606</xdr:colOff>
      <xdr:row>48</xdr:row>
      <xdr:rowOff>115454</xdr:rowOff>
    </xdr:from>
    <xdr:to>
      <xdr:col>1</xdr:col>
      <xdr:colOff>1441296</xdr:colOff>
      <xdr:row>48</xdr:row>
      <xdr:rowOff>1099069</xdr:rowOff>
    </xdr:to>
    <xdr:pic>
      <xdr:nvPicPr>
        <xdr:cNvPr id="53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691336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48</xdr:row>
      <xdr:rowOff>176228</xdr:rowOff>
    </xdr:from>
    <xdr:ext cx="668020" cy="587375"/>
    <xdr:pic>
      <xdr:nvPicPr>
        <xdr:cNvPr id="54" name="图片 94">
          <a:extLst>
            <a:ext uri="{FF2B5EF4-FFF2-40B4-BE49-F238E27FC236}">
              <a16:creationId xmlns="" xmlns:a16="http://schemas.microsoft.com/office/drawing/2014/main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69194378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51</xdr:row>
      <xdr:rowOff>76970</xdr:rowOff>
    </xdr:from>
    <xdr:to>
      <xdr:col>1</xdr:col>
      <xdr:colOff>1847271</xdr:colOff>
      <xdr:row>51</xdr:row>
      <xdr:rowOff>1190384</xdr:rowOff>
    </xdr:to>
    <xdr:pic>
      <xdr:nvPicPr>
        <xdr:cNvPr id="55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32670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380365</xdr:colOff>
      <xdr:row>37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="" xmlns:a16="http://schemas.microsoft.com/office/drawing/2014/main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316416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="" xmlns:a16="http://schemas.microsoft.com/office/drawing/2014/main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316416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="" xmlns:a16="http://schemas.microsoft.com/office/drawing/2014/main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316416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="" xmlns:a16="http://schemas.microsoft.com/office/drawing/2014/main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="" xmlns:a16="http://schemas.microsoft.com/office/drawing/2014/main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="" xmlns:a16="http://schemas.microsoft.com/office/drawing/2014/main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="" xmlns:a16="http://schemas.microsoft.com/office/drawing/2014/main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="" xmlns:a16="http://schemas.microsoft.com/office/drawing/2014/main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316416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="" xmlns:a16="http://schemas.microsoft.com/office/drawing/2014/main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="" xmlns:a16="http://schemas.microsoft.com/office/drawing/2014/main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="" xmlns:a16="http://schemas.microsoft.com/office/drawing/2014/main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="" xmlns:a16="http://schemas.microsoft.com/office/drawing/2014/main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="" xmlns:a16="http://schemas.microsoft.com/office/drawing/2014/main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="" xmlns:a16="http://schemas.microsoft.com/office/drawing/2014/main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="" xmlns:a16="http://schemas.microsoft.com/office/drawing/2014/main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="" xmlns:a16="http://schemas.microsoft.com/office/drawing/2014/main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="" xmlns:a16="http://schemas.microsoft.com/office/drawing/2014/main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="" xmlns:a16="http://schemas.microsoft.com/office/drawing/2014/main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="" xmlns:a16="http://schemas.microsoft.com/office/drawing/2014/main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="" xmlns:a16="http://schemas.microsoft.com/office/drawing/2014/main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="" xmlns:a16="http://schemas.microsoft.com/office/drawing/2014/main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="" xmlns:a16="http://schemas.microsoft.com/office/drawing/2014/main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="" xmlns:a16="http://schemas.microsoft.com/office/drawing/2014/main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="" xmlns:a16="http://schemas.microsoft.com/office/drawing/2014/main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="" xmlns:a16="http://schemas.microsoft.com/office/drawing/2014/main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="" xmlns:a16="http://schemas.microsoft.com/office/drawing/2014/main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="" xmlns:a16="http://schemas.microsoft.com/office/drawing/2014/main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="" xmlns:a16="http://schemas.microsoft.com/office/drawing/2014/main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="" xmlns:a16="http://schemas.microsoft.com/office/drawing/2014/main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="" xmlns:a16="http://schemas.microsoft.com/office/drawing/2014/main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="" xmlns:a16="http://schemas.microsoft.com/office/drawing/2014/main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="" xmlns:a16="http://schemas.microsoft.com/office/drawing/2014/main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="" xmlns:a16="http://schemas.microsoft.com/office/drawing/2014/main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="" xmlns:a16="http://schemas.microsoft.com/office/drawing/2014/main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="" xmlns:a16="http://schemas.microsoft.com/office/drawing/2014/main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="" xmlns:a16="http://schemas.microsoft.com/office/drawing/2014/main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="" xmlns:a16="http://schemas.microsoft.com/office/drawing/2014/main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="" xmlns:a16="http://schemas.microsoft.com/office/drawing/2014/main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="" xmlns:a16="http://schemas.microsoft.com/office/drawing/2014/main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="" xmlns:a16="http://schemas.microsoft.com/office/drawing/2014/main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="" xmlns:a16="http://schemas.microsoft.com/office/drawing/2014/main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="" xmlns:a16="http://schemas.microsoft.com/office/drawing/2014/main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="" xmlns:a16="http://schemas.microsoft.com/office/drawing/2014/main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="" xmlns:a16="http://schemas.microsoft.com/office/drawing/2014/main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="" xmlns:a16="http://schemas.microsoft.com/office/drawing/2014/main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="" xmlns:a16="http://schemas.microsoft.com/office/drawing/2014/main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="" xmlns:a16="http://schemas.microsoft.com/office/drawing/2014/main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="" xmlns:a16="http://schemas.microsoft.com/office/drawing/2014/main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="" xmlns:a16="http://schemas.microsoft.com/office/drawing/2014/main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="" xmlns:a16="http://schemas.microsoft.com/office/drawing/2014/main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="" xmlns:a16="http://schemas.microsoft.com/office/drawing/2014/main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="" xmlns:a16="http://schemas.microsoft.com/office/drawing/2014/main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="" xmlns:a16="http://schemas.microsoft.com/office/drawing/2014/main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="" xmlns:a16="http://schemas.microsoft.com/office/drawing/2014/main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="" xmlns:a16="http://schemas.microsoft.com/office/drawing/2014/main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="" xmlns:a16="http://schemas.microsoft.com/office/drawing/2014/main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="" xmlns:a16="http://schemas.microsoft.com/office/drawing/2014/main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="" xmlns:a16="http://schemas.microsoft.com/office/drawing/2014/main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="" xmlns:a16="http://schemas.microsoft.com/office/drawing/2014/main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="" xmlns:a16="http://schemas.microsoft.com/office/drawing/2014/main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="" xmlns:a16="http://schemas.microsoft.com/office/drawing/2014/main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="" xmlns:a16="http://schemas.microsoft.com/office/drawing/2014/main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="" xmlns:a16="http://schemas.microsoft.com/office/drawing/2014/main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="" xmlns:a16="http://schemas.microsoft.com/office/drawing/2014/main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="" xmlns:a16="http://schemas.microsoft.com/office/drawing/2014/main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="" xmlns:a16="http://schemas.microsoft.com/office/drawing/2014/main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="" xmlns:a16="http://schemas.microsoft.com/office/drawing/2014/main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="" xmlns:a16="http://schemas.microsoft.com/office/drawing/2014/main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="" xmlns:a16="http://schemas.microsoft.com/office/drawing/2014/main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="" xmlns:a16="http://schemas.microsoft.com/office/drawing/2014/main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="" xmlns:a16="http://schemas.microsoft.com/office/drawing/2014/main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="" xmlns:a16="http://schemas.microsoft.com/office/drawing/2014/main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="" xmlns:a16="http://schemas.microsoft.com/office/drawing/2014/main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="" xmlns:a16="http://schemas.microsoft.com/office/drawing/2014/main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="" xmlns:a16="http://schemas.microsoft.com/office/drawing/2014/main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="" xmlns:a16="http://schemas.microsoft.com/office/drawing/2014/main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="" xmlns:a16="http://schemas.microsoft.com/office/drawing/2014/main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="" xmlns:a16="http://schemas.microsoft.com/office/drawing/2014/main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="" xmlns:a16="http://schemas.microsoft.com/office/drawing/2014/main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="" xmlns:a16="http://schemas.microsoft.com/office/drawing/2014/main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="" xmlns:a16="http://schemas.microsoft.com/office/drawing/2014/main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="" xmlns:a16="http://schemas.microsoft.com/office/drawing/2014/main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="" xmlns:a16="http://schemas.microsoft.com/office/drawing/2014/main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="" xmlns:a16="http://schemas.microsoft.com/office/drawing/2014/main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="" xmlns:a16="http://schemas.microsoft.com/office/drawing/2014/main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="" xmlns:a16="http://schemas.microsoft.com/office/drawing/2014/main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="" xmlns:a16="http://schemas.microsoft.com/office/drawing/2014/main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="" xmlns:a16="http://schemas.microsoft.com/office/drawing/2014/main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="" xmlns:a16="http://schemas.microsoft.com/office/drawing/2014/main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="" xmlns:a16="http://schemas.microsoft.com/office/drawing/2014/main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="" xmlns:a16="http://schemas.microsoft.com/office/drawing/2014/main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="" xmlns:a16="http://schemas.microsoft.com/office/drawing/2014/main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="" xmlns:a16="http://schemas.microsoft.com/office/drawing/2014/main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="" xmlns:a16="http://schemas.microsoft.com/office/drawing/2014/main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="" xmlns:a16="http://schemas.microsoft.com/office/drawing/2014/main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="" xmlns:a16="http://schemas.microsoft.com/office/drawing/2014/main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="" xmlns:a16="http://schemas.microsoft.com/office/drawing/2014/main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="" xmlns:a16="http://schemas.microsoft.com/office/drawing/2014/main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="" xmlns:a16="http://schemas.microsoft.com/office/drawing/2014/main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="" xmlns:a16="http://schemas.microsoft.com/office/drawing/2014/main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="" xmlns:a16="http://schemas.microsoft.com/office/drawing/2014/main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="" xmlns:a16="http://schemas.microsoft.com/office/drawing/2014/main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="" xmlns:a16="http://schemas.microsoft.com/office/drawing/2014/main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="" xmlns:a16="http://schemas.microsoft.com/office/drawing/2014/main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="" xmlns:a16="http://schemas.microsoft.com/office/drawing/2014/main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="" xmlns:a16="http://schemas.microsoft.com/office/drawing/2014/main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="" xmlns:a16="http://schemas.microsoft.com/office/drawing/2014/main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4" name="Text Box 2419">
          <a:extLst>
            <a:ext uri="{FF2B5EF4-FFF2-40B4-BE49-F238E27FC236}">
              <a16:creationId xmlns="" xmlns:a16="http://schemas.microsoft.com/office/drawing/2014/main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5" name="Text Box 2419">
          <a:extLst>
            <a:ext uri="{FF2B5EF4-FFF2-40B4-BE49-F238E27FC236}">
              <a16:creationId xmlns="" xmlns:a16="http://schemas.microsoft.com/office/drawing/2014/main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6" name="Text Box 2419">
          <a:extLst>
            <a:ext uri="{FF2B5EF4-FFF2-40B4-BE49-F238E27FC236}">
              <a16:creationId xmlns="" xmlns:a16="http://schemas.microsoft.com/office/drawing/2014/main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7" name="Text Box 2419">
          <a:extLst>
            <a:ext uri="{FF2B5EF4-FFF2-40B4-BE49-F238E27FC236}">
              <a16:creationId xmlns="" xmlns:a16="http://schemas.microsoft.com/office/drawing/2014/main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68" name="Text Box 2419">
          <a:extLst>
            <a:ext uri="{FF2B5EF4-FFF2-40B4-BE49-F238E27FC236}">
              <a16:creationId xmlns="" xmlns:a16="http://schemas.microsoft.com/office/drawing/2014/main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9" name="Text Box 2419">
          <a:extLst>
            <a:ext uri="{FF2B5EF4-FFF2-40B4-BE49-F238E27FC236}">
              <a16:creationId xmlns="" xmlns:a16="http://schemas.microsoft.com/office/drawing/2014/main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42</xdr:row>
      <xdr:rowOff>154459</xdr:rowOff>
    </xdr:from>
    <xdr:to>
      <xdr:col>1</xdr:col>
      <xdr:colOff>2368378</xdr:colOff>
      <xdr:row>42</xdr:row>
      <xdr:rowOff>1188127</xdr:rowOff>
    </xdr:to>
    <xdr:pic>
      <xdr:nvPicPr>
        <xdr:cNvPr id="170" name="图片 83">
          <a:extLst>
            <a:ext uri="{FF2B5EF4-FFF2-40B4-BE49-F238E27FC236}">
              <a16:creationId xmlns="" xmlns:a16="http://schemas.microsoft.com/office/drawing/2014/main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76951" y="60828709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16</xdr:row>
      <xdr:rowOff>60067</xdr:rowOff>
    </xdr:from>
    <xdr:ext cx="2222500" cy="1237988"/>
    <xdr:pic>
      <xdr:nvPicPr>
        <xdr:cNvPr id="171" name="图片 6">
          <a:extLst>
            <a:ext uri="{FF2B5EF4-FFF2-40B4-BE49-F238E27FC236}">
              <a16:creationId xmlns="" xmlns:a16="http://schemas.microsoft.com/office/drawing/2014/main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9519" y="19224367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21</xdr:row>
      <xdr:rowOff>85810</xdr:rowOff>
    </xdr:from>
    <xdr:to>
      <xdr:col>1</xdr:col>
      <xdr:colOff>2026767</xdr:colOff>
      <xdr:row>21</xdr:row>
      <xdr:rowOff>1388097</xdr:rowOff>
    </xdr:to>
    <xdr:pic>
      <xdr:nvPicPr>
        <xdr:cNvPr id="172" name="图片 15">
          <a:extLst>
            <a:ext uri="{FF2B5EF4-FFF2-40B4-BE49-F238E27FC236}">
              <a16:creationId xmlns="" xmlns:a16="http://schemas.microsoft.com/office/drawing/2014/main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1459910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24</xdr:row>
      <xdr:rowOff>51486</xdr:rowOff>
    </xdr:from>
    <xdr:to>
      <xdr:col>1</xdr:col>
      <xdr:colOff>2055576</xdr:colOff>
      <xdr:row>24</xdr:row>
      <xdr:rowOff>1482926</xdr:rowOff>
    </xdr:to>
    <xdr:pic>
      <xdr:nvPicPr>
        <xdr:cNvPr id="173" name="图片 35" descr="B01589">
          <a:extLst>
            <a:ext uri="{FF2B5EF4-FFF2-40B4-BE49-F238E27FC236}">
              <a16:creationId xmlns="" xmlns:a16="http://schemas.microsoft.com/office/drawing/2014/main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6340486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29</xdr:row>
      <xdr:rowOff>42905</xdr:rowOff>
    </xdr:from>
    <xdr:to>
      <xdr:col>1</xdr:col>
      <xdr:colOff>1672936</xdr:colOff>
      <xdr:row>29</xdr:row>
      <xdr:rowOff>1542524</xdr:rowOff>
    </xdr:to>
    <xdr:pic>
      <xdr:nvPicPr>
        <xdr:cNvPr id="174" name="图片 20">
          <a:extLst>
            <a:ext uri="{FF2B5EF4-FFF2-40B4-BE49-F238E27FC236}">
              <a16:creationId xmlns="" xmlns:a16="http://schemas.microsoft.com/office/drawing/2014/main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45234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944359</xdr:colOff>
      <xdr:row>8</xdr:row>
      <xdr:rowOff>179103</xdr:rowOff>
    </xdr:from>
    <xdr:ext cx="1184910" cy="1139190"/>
    <xdr:pic>
      <xdr:nvPicPr>
        <xdr:cNvPr id="175" name="图片 21">
          <a:extLst>
            <a:ext uri="{FF2B5EF4-FFF2-40B4-BE49-F238E27FC236}">
              <a16:creationId xmlns="" xmlns:a16="http://schemas.microsoft.com/office/drawing/2014/main" id="{CAD516A2-A0A7-4A43-A1FC-DA5D1DB6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86849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944359</xdr:colOff>
      <xdr:row>9</xdr:row>
      <xdr:rowOff>179103</xdr:rowOff>
    </xdr:from>
    <xdr:ext cx="1184910" cy="1139190"/>
    <xdr:pic>
      <xdr:nvPicPr>
        <xdr:cNvPr id="176" name="图片 21">
          <a:extLst>
            <a:ext uri="{FF2B5EF4-FFF2-40B4-BE49-F238E27FC236}">
              <a16:creationId xmlns="" xmlns:a16="http://schemas.microsoft.com/office/drawing/2014/main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103232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11</xdr:row>
      <xdr:rowOff>97692</xdr:rowOff>
    </xdr:from>
    <xdr:ext cx="1367692" cy="1348541"/>
    <xdr:pic>
      <xdr:nvPicPr>
        <xdr:cNvPr id="177" name="图片 22">
          <a:extLst>
            <a:ext uri="{FF2B5EF4-FFF2-40B4-BE49-F238E27FC236}">
              <a16:creationId xmlns="" xmlns:a16="http://schemas.microsoft.com/office/drawing/2014/main" id="{D0E7AA2B-7A6A-4E6E-B0B0-D6698679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37755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12</xdr:row>
      <xdr:rowOff>97692</xdr:rowOff>
    </xdr:from>
    <xdr:ext cx="1367692" cy="1348541"/>
    <xdr:pic>
      <xdr:nvPicPr>
        <xdr:cNvPr id="178" name="图片 22">
          <a:extLst>
            <a:ext uri="{FF2B5EF4-FFF2-40B4-BE49-F238E27FC236}">
              <a16:creationId xmlns="" xmlns:a16="http://schemas.microsoft.com/office/drawing/2014/main" id="{7E3BFAF9-B91D-4365-B40C-E6EDCE8C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54138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27</xdr:row>
      <xdr:rowOff>42905</xdr:rowOff>
    </xdr:from>
    <xdr:ext cx="680695" cy="1499619"/>
    <xdr:pic>
      <xdr:nvPicPr>
        <xdr:cNvPr id="179" name="图片 20">
          <a:extLst>
            <a:ext uri="{FF2B5EF4-FFF2-40B4-BE49-F238E27FC236}">
              <a16:creationId xmlns="" xmlns:a16="http://schemas.microsoft.com/office/drawing/2014/main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12468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80" name="图片 20">
          <a:extLst>
            <a:ext uri="{FF2B5EF4-FFF2-40B4-BE49-F238E27FC236}">
              <a16:creationId xmlns="" xmlns:a16="http://schemas.microsoft.com/office/drawing/2014/main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28851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34</xdr:row>
      <xdr:rowOff>252372</xdr:rowOff>
    </xdr:from>
    <xdr:ext cx="1660770" cy="1063917"/>
    <xdr:pic>
      <xdr:nvPicPr>
        <xdr:cNvPr id="181" name="图片 11">
          <a:extLst>
            <a:ext uri="{FF2B5EF4-FFF2-40B4-BE49-F238E27FC236}">
              <a16:creationId xmlns="" xmlns:a16="http://schemas.microsoft.com/office/drawing/2014/main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11158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82" name="图片 11">
          <a:extLst>
            <a:ext uri="{FF2B5EF4-FFF2-40B4-BE49-F238E27FC236}">
              <a16:creationId xmlns="" xmlns:a16="http://schemas.microsoft.com/office/drawing/2014/main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27541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471439</xdr:colOff>
      <xdr:row>44</xdr:row>
      <xdr:rowOff>19242</xdr:rowOff>
    </xdr:from>
    <xdr:ext cx="1066800" cy="1353820"/>
    <xdr:pic>
      <xdr:nvPicPr>
        <xdr:cNvPr id="183" name="图片 85" descr="C:\Users\ADMINI~1\AppData\Local\Temp\QQ_1763704143872.png">
          <a:extLst>
            <a:ext uri="{FF2B5EF4-FFF2-40B4-BE49-F238E27FC236}">
              <a16:creationId xmlns="" xmlns:a16="http://schemas.microsoft.com/office/drawing/2014/main" id="{387FD53D-8E06-4BC6-8529-FA8D3CA6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34747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44</xdr:row>
      <xdr:rowOff>539194</xdr:rowOff>
    </xdr:from>
    <xdr:ext cx="668020" cy="587375"/>
    <xdr:pic>
      <xdr:nvPicPr>
        <xdr:cNvPr id="184" name="图片 88">
          <a:extLst>
            <a:ext uri="{FF2B5EF4-FFF2-40B4-BE49-F238E27FC236}">
              <a16:creationId xmlns="" xmlns:a16="http://schemas.microsoft.com/office/drawing/2014/main" id="{5EFD7852-CF80-48CB-89FF-F71CEEEE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39947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45</xdr:row>
      <xdr:rowOff>19242</xdr:rowOff>
    </xdr:from>
    <xdr:ext cx="1066800" cy="1353820"/>
    <xdr:pic>
      <xdr:nvPicPr>
        <xdr:cNvPr id="185" name="图片 85" descr="C:\Users\ADMINI~1\AppData\Local\Temp\QQ_1763704143872.png">
          <a:extLst>
            <a:ext uri="{FF2B5EF4-FFF2-40B4-BE49-F238E27FC236}">
              <a16:creationId xmlns="" xmlns:a16="http://schemas.microsoft.com/office/drawing/2014/main" id="{A46529B5-A318-4A8C-9015-D78BC5C5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48654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45</xdr:row>
      <xdr:rowOff>539194</xdr:rowOff>
    </xdr:from>
    <xdr:ext cx="668020" cy="587375"/>
    <xdr:pic>
      <xdr:nvPicPr>
        <xdr:cNvPr id="186" name="图片 88">
          <a:extLst>
            <a:ext uri="{FF2B5EF4-FFF2-40B4-BE49-F238E27FC236}">
              <a16:creationId xmlns="" xmlns:a16="http://schemas.microsoft.com/office/drawing/2014/main" id="{2C55F0B1-CC4C-47EF-861E-2A2B739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53853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46</xdr:row>
      <xdr:rowOff>19242</xdr:rowOff>
    </xdr:from>
    <xdr:ext cx="1066800" cy="1353820"/>
    <xdr:pic>
      <xdr:nvPicPr>
        <xdr:cNvPr id="187" name="图片 85" descr="C:\Users\ADMINI~1\AppData\Local\Temp\QQ_1763704143872.png">
          <a:extLst>
            <a:ext uri="{FF2B5EF4-FFF2-40B4-BE49-F238E27FC236}">
              <a16:creationId xmlns="" xmlns:a16="http://schemas.microsoft.com/office/drawing/2014/main" id="{B4A24B32-E7F5-48DD-A851-1B157A05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62560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46</xdr:row>
      <xdr:rowOff>539194</xdr:rowOff>
    </xdr:from>
    <xdr:ext cx="668020" cy="587375"/>
    <xdr:pic>
      <xdr:nvPicPr>
        <xdr:cNvPr id="188" name="图片 88">
          <a:extLst>
            <a:ext uri="{FF2B5EF4-FFF2-40B4-BE49-F238E27FC236}">
              <a16:creationId xmlns="" xmlns:a16="http://schemas.microsoft.com/office/drawing/2014/main" id="{F4148ED7-4745-4932-915D-ABD9E220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67760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47</xdr:row>
      <xdr:rowOff>19242</xdr:rowOff>
    </xdr:from>
    <xdr:ext cx="1066800" cy="1353820"/>
    <xdr:pic>
      <xdr:nvPicPr>
        <xdr:cNvPr id="189" name="图片 85" descr="C:\Users\ADMINI~1\AppData\Local\Temp\QQ_1763704143872.png">
          <a:extLst>
            <a:ext uri="{FF2B5EF4-FFF2-40B4-BE49-F238E27FC236}">
              <a16:creationId xmlns="" xmlns:a16="http://schemas.microsoft.com/office/drawing/2014/main" id="{A7C0E594-5BEB-49AC-9211-24ABA68B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76467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47</xdr:row>
      <xdr:rowOff>539194</xdr:rowOff>
    </xdr:from>
    <xdr:ext cx="668020" cy="587375"/>
    <xdr:pic>
      <xdr:nvPicPr>
        <xdr:cNvPr id="190" name="图片 88">
          <a:extLst>
            <a:ext uri="{FF2B5EF4-FFF2-40B4-BE49-F238E27FC236}">
              <a16:creationId xmlns="" xmlns:a16="http://schemas.microsoft.com/office/drawing/2014/main" id="{FE666DBA-80DF-4186-AD44-57A4ADF9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81666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49</xdr:row>
      <xdr:rowOff>115454</xdr:rowOff>
    </xdr:from>
    <xdr:ext cx="1075690" cy="983615"/>
    <xdr:pic>
      <xdr:nvPicPr>
        <xdr:cNvPr id="191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52425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192" name="图片 94">
          <a:extLst>
            <a:ext uri="{FF2B5EF4-FFF2-40B4-BE49-F238E27FC236}">
              <a16:creationId xmlns="" xmlns:a16="http://schemas.microsoft.com/office/drawing/2014/main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058502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93" name="图片 91" descr="C:\Users\ADMINI~1\AppData\Local\Temp\QQ_1763707970845.png">
          <a:extLst>
            <a:ext uri="{FF2B5EF4-FFF2-40B4-BE49-F238E27FC236}">
              <a16:creationId xmlns="" xmlns:a16="http://schemas.microsoft.com/office/drawing/2014/main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9149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94" name="图片 94">
          <a:extLst>
            <a:ext uri="{FF2B5EF4-FFF2-40B4-BE49-F238E27FC236}">
              <a16:creationId xmlns="" xmlns:a16="http://schemas.microsoft.com/office/drawing/2014/main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197567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52</xdr:row>
      <xdr:rowOff>76970</xdr:rowOff>
    </xdr:from>
    <xdr:ext cx="1039091" cy="1113414"/>
    <xdr:pic>
      <xdr:nvPicPr>
        <xdr:cNvPr id="195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65772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96" name="图片 92" descr="C:\Users\ADMINI~1\AppData\Local\Temp\QQ_1763708044046.png">
          <a:extLst>
            <a:ext uri="{FF2B5EF4-FFF2-40B4-BE49-F238E27FC236}">
              <a16:creationId xmlns="" xmlns:a16="http://schemas.microsoft.com/office/drawing/2014/main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60483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55</xdr:row>
      <xdr:rowOff>19242</xdr:rowOff>
    </xdr:from>
    <xdr:ext cx="1098752" cy="1173789"/>
    <xdr:pic>
      <xdr:nvPicPr>
        <xdr:cNvPr id="197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77194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98" name="图片 93" descr="C:\Users\ADMINI~1\AppData\Local\Temp\QQ_1763708063410.png">
          <a:extLst>
            <a:ext uri="{FF2B5EF4-FFF2-40B4-BE49-F238E27FC236}">
              <a16:creationId xmlns="" xmlns:a16="http://schemas.microsoft.com/office/drawing/2014/main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01625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99" name="图片 15">
          <a:extLst>
            <a:ext uri="{FF2B5EF4-FFF2-40B4-BE49-F238E27FC236}">
              <a16:creationId xmlns="" xmlns:a16="http://schemas.microsoft.com/office/drawing/2014/main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3098210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200" name="图片 15">
          <a:extLst>
            <a:ext uri="{FF2B5EF4-FFF2-40B4-BE49-F238E27FC236}">
              <a16:creationId xmlns="" xmlns:a16="http://schemas.microsoft.com/office/drawing/2014/main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4736510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25</xdr:row>
      <xdr:rowOff>51486</xdr:rowOff>
    </xdr:from>
    <xdr:ext cx="1223212" cy="1431440"/>
    <xdr:pic>
      <xdr:nvPicPr>
        <xdr:cNvPr id="201" name="图片 35" descr="B01589">
          <a:extLst>
            <a:ext uri="{FF2B5EF4-FFF2-40B4-BE49-F238E27FC236}">
              <a16:creationId xmlns="" xmlns:a16="http://schemas.microsoft.com/office/drawing/2014/main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7978786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202" name="图片 35" descr="B01589">
          <a:extLst>
            <a:ext uri="{FF2B5EF4-FFF2-40B4-BE49-F238E27FC236}">
              <a16:creationId xmlns="" xmlns:a16="http://schemas.microsoft.com/office/drawing/2014/main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9617086"/>
          <a:ext cx="1223212" cy="1431440"/>
        </a:xfrm>
        <a:prstGeom prst="rect">
          <a:avLst/>
        </a:prstGeom>
      </xdr:spPr>
    </xdr:pic>
    <xdr:clientData/>
  </xdr:oneCellAnchor>
  <xdr:twoCellAnchor>
    <xdr:from>
      <xdr:col>1</xdr:col>
      <xdr:colOff>199572</xdr:colOff>
      <xdr:row>4</xdr:row>
      <xdr:rowOff>163285</xdr:rowOff>
    </xdr:from>
    <xdr:to>
      <xdr:col>1</xdr:col>
      <xdr:colOff>1528391</xdr:colOff>
      <xdr:row>5</xdr:row>
      <xdr:rowOff>316213</xdr:rowOff>
    </xdr:to>
    <xdr:pic>
      <xdr:nvPicPr>
        <xdr:cNvPr id="207" name="Picture 2">
          <a:extLst>
            <a:ext uri="{FF2B5EF4-FFF2-40B4-BE49-F238E27FC236}">
              <a16:creationId xmlns="" xmlns:a16="http://schemas.microsoft.com/office/drawing/2014/main" id="{4786AF43-15BA-40F0-9059-08A2DAAE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75847" y="4268560"/>
          <a:ext cx="1328819" cy="99112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1383601</xdr:colOff>
      <xdr:row>5</xdr:row>
      <xdr:rowOff>465751</xdr:rowOff>
    </xdr:from>
    <xdr:to>
      <xdr:col>1</xdr:col>
      <xdr:colOff>2680463</xdr:colOff>
      <xdr:row>6</xdr:row>
      <xdr:rowOff>592270</xdr:rowOff>
    </xdr:to>
    <xdr:pic>
      <xdr:nvPicPr>
        <xdr:cNvPr id="208" name="Picture 3">
          <a:extLst>
            <a:ext uri="{FF2B5EF4-FFF2-40B4-BE49-F238E27FC236}">
              <a16:creationId xmlns="" xmlns:a16="http://schemas.microsoft.com/office/drawing/2014/main" id="{87A27711-2689-4BB4-BFF9-33E1382D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59876" y="5409226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="" xmlns:a16="http://schemas.microsoft.com/office/drawing/2014/main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146871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="" xmlns:a16="http://schemas.microsoft.com/office/drawing/2014/main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146871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="" xmlns:a16="http://schemas.microsoft.com/office/drawing/2014/main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146871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="" xmlns:a16="http://schemas.microsoft.com/office/drawing/2014/main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146871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="" xmlns:a16="http://schemas.microsoft.com/office/drawing/2014/main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146871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="" xmlns:a16="http://schemas.microsoft.com/office/drawing/2014/main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146871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="" xmlns:a16="http://schemas.microsoft.com/office/drawing/2014/main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146871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="" xmlns:a16="http://schemas.microsoft.com/office/drawing/2014/main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146871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="" xmlns:a16="http://schemas.microsoft.com/office/drawing/2014/main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146871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="" xmlns:a16="http://schemas.microsoft.com/office/drawing/2014/main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146871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="" xmlns:a16="http://schemas.microsoft.com/office/drawing/2014/main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146871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="" xmlns:a16="http://schemas.microsoft.com/office/drawing/2014/main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146871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="" xmlns:a16="http://schemas.microsoft.com/office/drawing/2014/main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146871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="" xmlns:a16="http://schemas.microsoft.com/office/drawing/2014/main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146871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="" xmlns:a16="http://schemas.microsoft.com/office/drawing/2014/main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146871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="" xmlns:a16="http://schemas.microsoft.com/office/drawing/2014/main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146871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="" xmlns:a16="http://schemas.microsoft.com/office/drawing/2014/main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146871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="" xmlns:a16="http://schemas.microsoft.com/office/drawing/2014/main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146871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="" xmlns:a16="http://schemas.microsoft.com/office/drawing/2014/main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146871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="" xmlns:a16="http://schemas.microsoft.com/office/drawing/2014/main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146871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="" xmlns:a16="http://schemas.microsoft.com/office/drawing/2014/main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146871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="" xmlns:a16="http://schemas.microsoft.com/office/drawing/2014/main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146871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="" xmlns:a16="http://schemas.microsoft.com/office/drawing/2014/main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146871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="" xmlns:a16="http://schemas.microsoft.com/office/drawing/2014/main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146871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="" xmlns:a16="http://schemas.microsoft.com/office/drawing/2014/main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146871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="" xmlns:a16="http://schemas.microsoft.com/office/drawing/2014/main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316416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="" xmlns:a16="http://schemas.microsoft.com/office/drawing/2014/main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316416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="" xmlns:a16="http://schemas.microsoft.com/office/drawing/2014/main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316416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="" xmlns:a16="http://schemas.microsoft.com/office/drawing/2014/main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316416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="" xmlns:a16="http://schemas.microsoft.com/office/drawing/2014/main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316416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="" xmlns:a16="http://schemas.microsoft.com/office/drawing/2014/main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316416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0" name="Text Box 2419">
          <a:extLst>
            <a:ext uri="{FF2B5EF4-FFF2-40B4-BE49-F238E27FC236}">
              <a16:creationId xmlns="" xmlns:a16="http://schemas.microsoft.com/office/drawing/2014/main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316416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1" name="Text Box 2419">
          <a:extLst>
            <a:ext uri="{FF2B5EF4-FFF2-40B4-BE49-F238E27FC236}">
              <a16:creationId xmlns="" xmlns:a16="http://schemas.microsoft.com/office/drawing/2014/main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316416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2" name="Text Box 2419">
          <a:extLst>
            <a:ext uri="{FF2B5EF4-FFF2-40B4-BE49-F238E27FC236}">
              <a16:creationId xmlns="" xmlns:a16="http://schemas.microsoft.com/office/drawing/2014/main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316416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3" name="Text Box 2419">
          <a:extLst>
            <a:ext uri="{FF2B5EF4-FFF2-40B4-BE49-F238E27FC236}">
              <a16:creationId xmlns="" xmlns:a16="http://schemas.microsoft.com/office/drawing/2014/main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316416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4" name="Text Box 2419">
          <a:extLst>
            <a:ext uri="{FF2B5EF4-FFF2-40B4-BE49-F238E27FC236}">
              <a16:creationId xmlns="" xmlns:a16="http://schemas.microsoft.com/office/drawing/2014/main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316416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5" name="Text Box 2419">
          <a:extLst>
            <a:ext uri="{FF2B5EF4-FFF2-40B4-BE49-F238E27FC236}">
              <a16:creationId xmlns="" xmlns:a16="http://schemas.microsoft.com/office/drawing/2014/main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316416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6" name="Text Box 2419">
          <a:extLst>
            <a:ext uri="{FF2B5EF4-FFF2-40B4-BE49-F238E27FC236}">
              <a16:creationId xmlns="" xmlns:a16="http://schemas.microsoft.com/office/drawing/2014/main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316416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7" name="Text Box 2419">
          <a:extLst>
            <a:ext uri="{FF2B5EF4-FFF2-40B4-BE49-F238E27FC236}">
              <a16:creationId xmlns="" xmlns:a16="http://schemas.microsoft.com/office/drawing/2014/main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316416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8" name="Text Box 2419">
          <a:extLst>
            <a:ext uri="{FF2B5EF4-FFF2-40B4-BE49-F238E27FC236}">
              <a16:creationId xmlns="" xmlns:a16="http://schemas.microsoft.com/office/drawing/2014/main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316416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9" name="Text Box 2419">
          <a:extLst>
            <a:ext uri="{FF2B5EF4-FFF2-40B4-BE49-F238E27FC236}">
              <a16:creationId xmlns="" xmlns:a16="http://schemas.microsoft.com/office/drawing/2014/main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316416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0" name="Text Box 2419">
          <a:extLst>
            <a:ext uri="{FF2B5EF4-FFF2-40B4-BE49-F238E27FC236}">
              <a16:creationId xmlns="" xmlns:a16="http://schemas.microsoft.com/office/drawing/2014/main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316416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1" name="Text Box 2419">
          <a:extLst>
            <a:ext uri="{FF2B5EF4-FFF2-40B4-BE49-F238E27FC236}">
              <a16:creationId xmlns="" xmlns:a16="http://schemas.microsoft.com/office/drawing/2014/main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316416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="" xmlns:a16="http://schemas.microsoft.com/office/drawing/2014/main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316416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="" xmlns:a16="http://schemas.microsoft.com/office/drawing/2014/main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316416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="" xmlns:a16="http://schemas.microsoft.com/office/drawing/2014/main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316416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="" xmlns:a16="http://schemas.microsoft.com/office/drawing/2014/main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316416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="" xmlns:a16="http://schemas.microsoft.com/office/drawing/2014/main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316416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="" xmlns:a16="http://schemas.microsoft.com/office/drawing/2014/main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316416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="" xmlns:a16="http://schemas.microsoft.com/office/drawing/2014/main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316416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146871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837046</xdr:colOff>
      <xdr:row>57</xdr:row>
      <xdr:rowOff>57727</xdr:rowOff>
    </xdr:from>
    <xdr:to>
      <xdr:col>1</xdr:col>
      <xdr:colOff>1781926</xdr:colOff>
      <xdr:row>57</xdr:row>
      <xdr:rowOff>1333500</xdr:rowOff>
    </xdr:to>
    <xdr:pic>
      <xdr:nvPicPr>
        <xdr:cNvPr id="260" name="图片 40" descr="图片包含 游戏机, 灯, 键盘, 电脑&#10;&#10;AI 生成的内容可能不正确。">
          <a:extLst>
            <a:ext uri="{FF2B5EF4-FFF2-40B4-BE49-F238E27FC236}">
              <a16:creationId xmlns:a16="http://schemas.microsoft.com/office/drawing/2014/main" xmlns="" id="{A5F312DD-11FC-417C-8788-C53A600E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403" y="70869298"/>
          <a:ext cx="944880" cy="1275773"/>
        </a:xfrm>
        <a:prstGeom prst="rect">
          <a:avLst/>
        </a:prstGeom>
      </xdr:spPr>
    </xdr:pic>
    <xdr:clientData/>
  </xdr:two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61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316416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na.qu/AppData/Local/Microsoft/Windows/INetCache/Content.Outlook/S0DEM77T/HG%20BTC%202026%20POE%20Quote%20-%2020251218%20with%20HG%20count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 Counter"/>
      <sheetName val="Item"/>
      <sheetName val="Jeanne 12.17"/>
      <sheetName val="Serena 12.16"/>
    </sheetNames>
    <sheetDataSet>
      <sheetData sheetId="0"/>
      <sheetData sheetId="1"/>
      <sheetData sheetId="2"/>
      <sheetData sheetId="3">
        <row r="4">
          <cell r="P4">
            <v>5</v>
          </cell>
        </row>
        <row r="7">
          <cell r="N7">
            <v>4.2</v>
          </cell>
        </row>
        <row r="8">
          <cell r="P8">
            <v>4.5</v>
          </cell>
        </row>
        <row r="29">
          <cell r="O29">
            <v>2.8</v>
          </cell>
        </row>
        <row r="30">
          <cell r="O30">
            <v>2.54</v>
          </cell>
        </row>
        <row r="31">
          <cell r="O31">
            <v>1.97</v>
          </cell>
        </row>
        <row r="32">
          <cell r="O32">
            <v>1.68</v>
          </cell>
        </row>
        <row r="33">
          <cell r="O33">
            <v>2.84</v>
          </cell>
        </row>
        <row r="34">
          <cell r="O34">
            <v>3.28</v>
          </cell>
        </row>
        <row r="48">
          <cell r="P48">
            <v>2.5499999999999998</v>
          </cell>
        </row>
        <row r="51">
          <cell r="P51">
            <v>3.25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58"/>
  <sheetViews>
    <sheetView tabSelected="1" zoomScale="70" zoomScaleNormal="70" workbookViewId="0">
      <pane ySplit="1" topLeftCell="A2" activePane="bottomLeft" state="frozen"/>
      <selection activeCell="AL5" sqref="AL5"/>
      <selection pane="bottomLeft" activeCell="H7" sqref="H7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8.42578125" style="2" hidden="1" customWidth="1"/>
    <col min="4" max="4" width="12.5703125" style="2" customWidth="1"/>
    <col min="5" max="5" width="18.42578125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3" width="10.42578125" style="2" customWidth="1"/>
    <col min="14" max="14" width="7.42578125" style="2" customWidth="1"/>
    <col min="15" max="15" width="9.42578125" style="2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49" width="13.5703125" style="11" customWidth="1"/>
    <col min="50" max="50" width="11.140625" style="2" customWidth="1"/>
    <col min="51" max="51" width="9.140625" style="2" customWidth="1"/>
    <col min="52" max="52" width="10.140625" style="9" customWidth="1"/>
    <col min="53" max="56" width="9" style="2" customWidth="1"/>
    <col min="57" max="57" width="15.140625" style="9" customWidth="1"/>
    <col min="58" max="58" width="16.140625" style="9" customWidth="1"/>
    <col min="59" max="59" width="15" style="9" customWidth="1"/>
    <col min="60" max="62" width="9.140625" style="2" customWidth="1"/>
    <col min="63" max="63" width="15" style="2" customWidth="1"/>
    <col min="64" max="65" width="9.140625" style="2" customWidth="1"/>
    <col min="66" max="66" width="17.42578125" style="2" customWidth="1"/>
    <col min="67" max="67" width="12" style="2" customWidth="1"/>
    <col min="68" max="68" width="15.140625" style="2" customWidth="1"/>
    <col min="69" max="69" width="17" style="2" customWidth="1"/>
    <col min="70" max="70" width="16.42578125" style="2" customWidth="1"/>
    <col min="71" max="16384" width="9.140625" style="2"/>
  </cols>
  <sheetData>
    <row r="1" spans="1:71" ht="68.099999999999994" customHeight="1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13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2" t="s">
        <v>27</v>
      </c>
      <c r="AC1" s="23" t="s">
        <v>28</v>
      </c>
      <c r="AD1" s="24" t="s">
        <v>29</v>
      </c>
      <c r="AE1" s="25" t="s">
        <v>30</v>
      </c>
      <c r="AF1" s="26" t="s">
        <v>31</v>
      </c>
      <c r="AG1" s="13" t="s">
        <v>32</v>
      </c>
      <c r="AH1" s="27" t="s">
        <v>33</v>
      </c>
      <c r="AI1" s="13" t="s">
        <v>34</v>
      </c>
      <c r="AJ1" s="28" t="s">
        <v>35</v>
      </c>
      <c r="AK1" s="29" t="s">
        <v>36</v>
      </c>
      <c r="AL1" s="27" t="s">
        <v>37</v>
      </c>
      <c r="AM1" s="30" t="s">
        <v>38</v>
      </c>
      <c r="AN1" s="27" t="s">
        <v>39</v>
      </c>
      <c r="AO1" s="30" t="s">
        <v>40</v>
      </c>
      <c r="AP1" s="27" t="s">
        <v>41</v>
      </c>
      <c r="AQ1" s="31" t="s">
        <v>42</v>
      </c>
      <c r="AR1" s="30" t="s">
        <v>43</v>
      </c>
      <c r="AS1" s="27" t="s">
        <v>44</v>
      </c>
      <c r="AT1" s="27" t="s">
        <v>45</v>
      </c>
      <c r="AU1" s="32" t="s">
        <v>46</v>
      </c>
      <c r="AV1" s="33" t="s">
        <v>47</v>
      </c>
      <c r="AW1" s="34" t="s">
        <v>48</v>
      </c>
      <c r="AX1" s="35" t="s">
        <v>49</v>
      </c>
      <c r="AY1" s="33" t="s">
        <v>50</v>
      </c>
      <c r="AZ1" s="36" t="s">
        <v>51</v>
      </c>
      <c r="BA1" s="37" t="s">
        <v>52</v>
      </c>
      <c r="BB1" s="38" t="s">
        <v>53</v>
      </c>
      <c r="BC1" s="38" t="s">
        <v>54</v>
      </c>
      <c r="BD1" s="38" t="s">
        <v>55</v>
      </c>
      <c r="BE1" s="27" t="s">
        <v>56</v>
      </c>
      <c r="BF1" s="27" t="s">
        <v>57</v>
      </c>
      <c r="BG1" s="27" t="s">
        <v>58</v>
      </c>
      <c r="BH1" s="39" t="s">
        <v>59</v>
      </c>
      <c r="BI1" s="40" t="s">
        <v>60</v>
      </c>
      <c r="BJ1" s="40" t="s">
        <v>61</v>
      </c>
      <c r="BK1" s="40" t="s">
        <v>62</v>
      </c>
      <c r="BL1" s="40" t="s">
        <v>63</v>
      </c>
      <c r="BM1" s="41" t="s">
        <v>64</v>
      </c>
      <c r="BN1" s="197" t="s">
        <v>65</v>
      </c>
      <c r="BO1" s="198"/>
      <c r="BP1" s="198"/>
      <c r="BQ1" s="198"/>
      <c r="BR1" s="198"/>
      <c r="BS1" s="42"/>
    </row>
    <row r="2" spans="1:71" s="72" customFormat="1" ht="66.599999999999994" customHeight="1">
      <c r="A2" s="43"/>
      <c r="B2" s="193"/>
      <c r="C2" s="44"/>
      <c r="D2" s="45" t="s">
        <v>66</v>
      </c>
      <c r="E2" s="46" t="s">
        <v>67</v>
      </c>
      <c r="F2" s="46" t="s">
        <v>68</v>
      </c>
      <c r="G2" s="47" t="s">
        <v>69</v>
      </c>
      <c r="H2" s="45" t="s">
        <v>70</v>
      </c>
      <c r="I2" s="44" t="s">
        <v>71</v>
      </c>
      <c r="J2" s="48" t="s">
        <v>72</v>
      </c>
      <c r="K2" s="48" t="s">
        <v>73</v>
      </c>
      <c r="L2" s="49" t="s">
        <v>74</v>
      </c>
      <c r="M2" s="50" t="s">
        <v>75</v>
      </c>
      <c r="N2" s="44"/>
      <c r="O2" s="44"/>
      <c r="P2" s="51" t="s">
        <v>76</v>
      </c>
      <c r="Q2" s="44"/>
      <c r="R2" s="44" t="s">
        <v>77</v>
      </c>
      <c r="S2" s="52">
        <f>'[1]Serena 12.16'!$P$4</f>
        <v>5</v>
      </c>
      <c r="T2" s="46" t="s">
        <v>78</v>
      </c>
      <c r="U2" s="53"/>
      <c r="V2" s="47">
        <v>43</v>
      </c>
      <c r="W2" s="47">
        <v>27</v>
      </c>
      <c r="X2" s="47">
        <v>57</v>
      </c>
      <c r="Y2" s="47">
        <v>20</v>
      </c>
      <c r="Z2" s="47">
        <v>13</v>
      </c>
      <c r="AA2" s="47">
        <v>26</v>
      </c>
      <c r="AB2" s="47">
        <v>8</v>
      </c>
      <c r="AC2" s="47">
        <v>8</v>
      </c>
      <c r="AD2" s="54">
        <f t="shared" ref="AD2:AD7" si="0">IF(Y2="","",Y2*Z2*AA2/1000000)</f>
        <v>6.7600000000000004E-3</v>
      </c>
      <c r="AE2" s="55">
        <v>63</v>
      </c>
      <c r="AF2" s="56">
        <f t="shared" ref="AF2:AF13" si="1">IF(AC2="","",AE2/AD2*AC2)</f>
        <v>74556.213017751477</v>
      </c>
      <c r="AG2" s="57">
        <v>2250</v>
      </c>
      <c r="AH2" s="58">
        <f t="shared" ref="AH2:AH13" si="2">IF(ISERROR(AG2/AF2),"",AG2/AF2)</f>
        <v>3.017857142857143E-2</v>
      </c>
      <c r="AI2" s="44" t="s">
        <v>79</v>
      </c>
      <c r="AJ2" s="59">
        <v>0.218</v>
      </c>
      <c r="AK2" s="58">
        <f t="shared" ref="AK2:AK7" si="3">IF(ISERROR(S2*AJ2),"",S2*AJ2)</f>
        <v>1.0900000000000001</v>
      </c>
      <c r="AL2" s="58">
        <f t="shared" ref="AL2:AL7" si="4">IF(ISERROR(S2+AH2+AK2),"",S2+AH2+AK2)</f>
        <v>6.1201785714285712</v>
      </c>
      <c r="AM2" s="60">
        <v>0.01</v>
      </c>
      <c r="AN2" s="61">
        <f t="shared" ref="AN2:AN13" si="5">IF(ISERROR(AW2*AM2),"",AW2*AM2)</f>
        <v>8.5000000000000006E-2</v>
      </c>
      <c r="AO2" s="60">
        <v>0.06</v>
      </c>
      <c r="AP2" s="58">
        <f t="shared" ref="AP2:AP13" si="6">IF(ISERROR(AW2*AO2),"",AW2*AO2)</f>
        <v>0.51</v>
      </c>
      <c r="AQ2" s="62">
        <v>0</v>
      </c>
      <c r="AR2" s="60">
        <v>0</v>
      </c>
      <c r="AS2" s="58">
        <f t="shared" ref="AS2:AS13" si="7">IF(ISERROR(AW2*AR2),"",AW2*AR2)</f>
        <v>0</v>
      </c>
      <c r="AT2" s="58">
        <f t="shared" ref="AT2:AT13" si="8">IF(ISERROR(AN2+AP2+AS2),"",AN2+AP2+AS2)</f>
        <v>0.59499999999999997</v>
      </c>
      <c r="AU2" s="58">
        <f t="shared" ref="AU2:AU13" si="9">IF(ISERROR(AL2+AT2),"",AL2+AT2)</f>
        <v>6.715178571428571</v>
      </c>
      <c r="AV2" s="63">
        <f t="shared" ref="AV2:AV13" si="10">IF(ISERROR((AW2-AU2)/AW2),"",(AW2-AU2)/AW2)</f>
        <v>0.20997899159663871</v>
      </c>
      <c r="AW2" s="64">
        <v>8.5</v>
      </c>
      <c r="AX2" s="62">
        <v>24.99</v>
      </c>
      <c r="AY2" s="63">
        <f t="shared" ref="AY2:AY7" si="11">IF(ISERROR((AX2-AW2)/AX2),"",(AX2-AW2)/AX2)</f>
        <v>0.65986394557823125</v>
      </c>
      <c r="AZ2" s="199"/>
      <c r="BA2" s="65">
        <f>SUM(BB2:BD2)</f>
        <v>4800</v>
      </c>
      <c r="BB2" s="66">
        <v>2400</v>
      </c>
      <c r="BC2" s="66">
        <v>2400</v>
      </c>
      <c r="BD2" s="66"/>
      <c r="BE2" s="67">
        <f t="shared" ref="BE2:BE7" si="12">IF(ISERROR(AU2*BA2),"",AU2*BA2)</f>
        <v>32232.857142857141</v>
      </c>
      <c r="BF2" s="67">
        <f t="shared" ref="BF2:BF7" si="13">IF(ISERROR(AW2*BA2),"",AW2*BA2)</f>
        <v>40800</v>
      </c>
      <c r="BG2" s="200">
        <f>IF(ISERROR(AX2*BA2),"",AX2*BA2)</f>
        <v>119951.99999999999</v>
      </c>
      <c r="BH2" s="201">
        <v>39.71</v>
      </c>
      <c r="BI2" s="44"/>
      <c r="BJ2" s="44"/>
      <c r="BK2" s="68" t="s">
        <v>80</v>
      </c>
      <c r="BL2" s="68" t="s">
        <v>81</v>
      </c>
      <c r="BM2" s="69" t="s">
        <v>82</v>
      </c>
      <c r="BN2" s="202" t="s">
        <v>83</v>
      </c>
      <c r="BO2" s="50" t="s">
        <v>75</v>
      </c>
      <c r="BP2" s="70">
        <v>2400</v>
      </c>
      <c r="BQ2" s="70">
        <v>2400</v>
      </c>
      <c r="BR2" s="70"/>
      <c r="BS2" s="71" t="s">
        <v>84</v>
      </c>
    </row>
    <row r="3" spans="1:71" s="72" customFormat="1" ht="66.599999999999994" customHeight="1">
      <c r="A3" s="43"/>
      <c r="B3" s="194"/>
      <c r="C3" s="44"/>
      <c r="D3" s="45" t="s">
        <v>66</v>
      </c>
      <c r="E3" s="46" t="s">
        <v>67</v>
      </c>
      <c r="F3" s="46" t="s">
        <v>68</v>
      </c>
      <c r="G3" s="47" t="s">
        <v>69</v>
      </c>
      <c r="H3" s="45" t="s">
        <v>85</v>
      </c>
      <c r="I3" s="44" t="s">
        <v>71</v>
      </c>
      <c r="J3" s="48" t="s">
        <v>72</v>
      </c>
      <c r="K3" s="48" t="s">
        <v>73</v>
      </c>
      <c r="L3" s="49" t="s">
        <v>74</v>
      </c>
      <c r="M3" s="50" t="s">
        <v>86</v>
      </c>
      <c r="N3" s="44"/>
      <c r="O3" s="44"/>
      <c r="P3" s="51" t="s">
        <v>87</v>
      </c>
      <c r="Q3" s="44"/>
      <c r="R3" s="44" t="s">
        <v>77</v>
      </c>
      <c r="S3" s="52">
        <f>'[1]Serena 12.16'!$P$4</f>
        <v>5</v>
      </c>
      <c r="T3" s="46" t="s">
        <v>78</v>
      </c>
      <c r="U3" s="53"/>
      <c r="V3" s="47">
        <v>43</v>
      </c>
      <c r="W3" s="47">
        <v>27</v>
      </c>
      <c r="X3" s="47">
        <v>57</v>
      </c>
      <c r="Y3" s="47">
        <v>20</v>
      </c>
      <c r="Z3" s="47">
        <v>13</v>
      </c>
      <c r="AA3" s="47">
        <v>26</v>
      </c>
      <c r="AB3" s="47">
        <v>8</v>
      </c>
      <c r="AC3" s="47">
        <v>8</v>
      </c>
      <c r="AD3" s="54">
        <f t="shared" si="0"/>
        <v>6.7600000000000004E-3</v>
      </c>
      <c r="AE3" s="55">
        <v>63</v>
      </c>
      <c r="AF3" s="56">
        <f t="shared" si="1"/>
        <v>74556.213017751477</v>
      </c>
      <c r="AG3" s="57">
        <v>2250</v>
      </c>
      <c r="AH3" s="58">
        <f t="shared" si="2"/>
        <v>3.017857142857143E-2</v>
      </c>
      <c r="AI3" s="44" t="s">
        <v>79</v>
      </c>
      <c r="AJ3" s="59">
        <v>0.218</v>
      </c>
      <c r="AK3" s="58">
        <f t="shared" si="3"/>
        <v>1.0900000000000001</v>
      </c>
      <c r="AL3" s="58">
        <f t="shared" si="4"/>
        <v>6.1201785714285712</v>
      </c>
      <c r="AM3" s="60">
        <v>0.01</v>
      </c>
      <c r="AN3" s="61">
        <f t="shared" si="5"/>
        <v>8.5000000000000006E-2</v>
      </c>
      <c r="AO3" s="60">
        <v>0.06</v>
      </c>
      <c r="AP3" s="58">
        <f t="shared" si="6"/>
        <v>0.51</v>
      </c>
      <c r="AQ3" s="62">
        <v>0</v>
      </c>
      <c r="AR3" s="60">
        <v>0</v>
      </c>
      <c r="AS3" s="58">
        <f t="shared" si="7"/>
        <v>0</v>
      </c>
      <c r="AT3" s="58">
        <f t="shared" si="8"/>
        <v>0.59499999999999997</v>
      </c>
      <c r="AU3" s="58">
        <f t="shared" si="9"/>
        <v>6.715178571428571</v>
      </c>
      <c r="AV3" s="63">
        <f t="shared" si="10"/>
        <v>0.20997899159663871</v>
      </c>
      <c r="AW3" s="64">
        <v>8.5</v>
      </c>
      <c r="AX3" s="62">
        <v>24.99</v>
      </c>
      <c r="AY3" s="63">
        <f t="shared" si="11"/>
        <v>0.65986394557823125</v>
      </c>
      <c r="AZ3" s="199"/>
      <c r="BA3" s="65">
        <f t="shared" ref="BA3:BA7" si="14">SUM(BB3:BD3)</f>
        <v>4800</v>
      </c>
      <c r="BB3" s="66">
        <v>2400</v>
      </c>
      <c r="BC3" s="66">
        <v>2400</v>
      </c>
      <c r="BD3" s="66"/>
      <c r="BE3" s="67">
        <f t="shared" si="12"/>
        <v>32232.857142857141</v>
      </c>
      <c r="BF3" s="67">
        <f t="shared" si="13"/>
        <v>40800</v>
      </c>
      <c r="BG3" s="200"/>
      <c r="BH3" s="201"/>
      <c r="BI3" s="44"/>
      <c r="BJ3" s="44"/>
      <c r="BK3" s="68" t="s">
        <v>80</v>
      </c>
      <c r="BL3" s="68" t="s">
        <v>81</v>
      </c>
      <c r="BM3" s="69" t="s">
        <v>82</v>
      </c>
      <c r="BN3" s="202"/>
      <c r="BO3" s="50" t="s">
        <v>86</v>
      </c>
      <c r="BP3" s="70">
        <v>2400</v>
      </c>
      <c r="BQ3" s="70">
        <v>2400</v>
      </c>
      <c r="BR3" s="70"/>
      <c r="BS3" s="71">
        <f>SUM(BP2:BR7)</f>
        <v>21300</v>
      </c>
    </row>
    <row r="4" spans="1:71" s="72" customFormat="1" ht="66.599999999999994" customHeight="1">
      <c r="A4" s="43"/>
      <c r="B4" s="195"/>
      <c r="C4" s="44"/>
      <c r="D4" s="45" t="s">
        <v>66</v>
      </c>
      <c r="E4" s="46" t="s">
        <v>67</v>
      </c>
      <c r="F4" s="46" t="s">
        <v>68</v>
      </c>
      <c r="G4" s="47" t="s">
        <v>69</v>
      </c>
      <c r="H4" s="45" t="s">
        <v>70</v>
      </c>
      <c r="I4" s="44" t="s">
        <v>71</v>
      </c>
      <c r="J4" s="48" t="s">
        <v>72</v>
      </c>
      <c r="K4" s="48" t="s">
        <v>72</v>
      </c>
      <c r="L4" s="49" t="s">
        <v>74</v>
      </c>
      <c r="M4" s="50" t="s">
        <v>88</v>
      </c>
      <c r="N4" s="44"/>
      <c r="O4" s="44"/>
      <c r="P4" s="51" t="s">
        <v>89</v>
      </c>
      <c r="Q4" s="44"/>
      <c r="R4" s="44" t="s">
        <v>77</v>
      </c>
      <c r="S4" s="52">
        <f>'[1]Serena 12.16'!$P$4</f>
        <v>5</v>
      </c>
      <c r="T4" s="46" t="s">
        <v>78</v>
      </c>
      <c r="U4" s="53"/>
      <c r="V4" s="47">
        <v>43</v>
      </c>
      <c r="W4" s="47">
        <v>27</v>
      </c>
      <c r="X4" s="47">
        <v>57</v>
      </c>
      <c r="Y4" s="47">
        <v>20</v>
      </c>
      <c r="Z4" s="47">
        <v>13</v>
      </c>
      <c r="AA4" s="47">
        <v>26</v>
      </c>
      <c r="AB4" s="47">
        <v>8</v>
      </c>
      <c r="AC4" s="47">
        <v>8</v>
      </c>
      <c r="AD4" s="54">
        <f t="shared" si="0"/>
        <v>6.7600000000000004E-3</v>
      </c>
      <c r="AE4" s="55">
        <v>63</v>
      </c>
      <c r="AF4" s="56">
        <f t="shared" si="1"/>
        <v>74556.213017751477</v>
      </c>
      <c r="AG4" s="57">
        <v>2250</v>
      </c>
      <c r="AH4" s="58">
        <f t="shared" si="2"/>
        <v>3.017857142857143E-2</v>
      </c>
      <c r="AI4" s="44" t="s">
        <v>79</v>
      </c>
      <c r="AJ4" s="59">
        <v>0.218</v>
      </c>
      <c r="AK4" s="58">
        <f t="shared" si="3"/>
        <v>1.0900000000000001</v>
      </c>
      <c r="AL4" s="58">
        <f t="shared" si="4"/>
        <v>6.1201785714285712</v>
      </c>
      <c r="AM4" s="60">
        <v>0.01</v>
      </c>
      <c r="AN4" s="61">
        <f t="shared" si="5"/>
        <v>8.5000000000000006E-2</v>
      </c>
      <c r="AO4" s="60">
        <v>0.06</v>
      </c>
      <c r="AP4" s="58">
        <f t="shared" si="6"/>
        <v>0.51</v>
      </c>
      <c r="AQ4" s="62">
        <v>0</v>
      </c>
      <c r="AR4" s="60">
        <v>0</v>
      </c>
      <c r="AS4" s="58">
        <f t="shared" si="7"/>
        <v>0</v>
      </c>
      <c r="AT4" s="58">
        <f t="shared" si="8"/>
        <v>0.59499999999999997</v>
      </c>
      <c r="AU4" s="58">
        <f t="shared" si="9"/>
        <v>6.715178571428571</v>
      </c>
      <c r="AV4" s="63">
        <f t="shared" si="10"/>
        <v>0.20997899159663871</v>
      </c>
      <c r="AW4" s="64">
        <v>8.5</v>
      </c>
      <c r="AX4" s="62">
        <v>24.99</v>
      </c>
      <c r="AY4" s="63">
        <f t="shared" si="11"/>
        <v>0.65986394557823125</v>
      </c>
      <c r="AZ4" s="199"/>
      <c r="BA4" s="65">
        <f t="shared" si="14"/>
        <v>4800</v>
      </c>
      <c r="BB4" s="66">
        <v>2400</v>
      </c>
      <c r="BC4" s="66">
        <v>2400</v>
      </c>
      <c r="BD4" s="66"/>
      <c r="BE4" s="67">
        <f t="shared" si="12"/>
        <v>32232.857142857141</v>
      </c>
      <c r="BF4" s="67">
        <f t="shared" si="13"/>
        <v>40800</v>
      </c>
      <c r="BG4" s="200"/>
      <c r="BH4" s="201"/>
      <c r="BI4" s="44"/>
      <c r="BJ4" s="44"/>
      <c r="BK4" s="68" t="s">
        <v>80</v>
      </c>
      <c r="BL4" s="68" t="s">
        <v>81</v>
      </c>
      <c r="BM4" s="69" t="s">
        <v>82</v>
      </c>
      <c r="BN4" s="202"/>
      <c r="BO4" s="50" t="s">
        <v>88</v>
      </c>
      <c r="BP4" s="70">
        <v>2400</v>
      </c>
      <c r="BQ4" s="70">
        <v>2400</v>
      </c>
      <c r="BR4" s="70"/>
      <c r="BS4" s="73"/>
    </row>
    <row r="5" spans="1:71" s="72" customFormat="1" ht="66.599999999999994" customHeight="1">
      <c r="A5" s="43"/>
      <c r="B5" s="193"/>
      <c r="C5" s="44"/>
      <c r="D5" s="45" t="s">
        <v>90</v>
      </c>
      <c r="E5" s="46" t="s">
        <v>91</v>
      </c>
      <c r="F5" s="46" t="s">
        <v>68</v>
      </c>
      <c r="G5" s="47" t="s">
        <v>69</v>
      </c>
      <c r="H5" s="45" t="s">
        <v>92</v>
      </c>
      <c r="I5" s="44" t="s">
        <v>71</v>
      </c>
      <c r="J5" s="48" t="s">
        <v>72</v>
      </c>
      <c r="K5" s="48" t="s">
        <v>72</v>
      </c>
      <c r="L5" s="49" t="s">
        <v>74</v>
      </c>
      <c r="M5" s="50" t="s">
        <v>93</v>
      </c>
      <c r="N5" s="44"/>
      <c r="O5" s="44"/>
      <c r="P5" s="74" t="s">
        <v>94</v>
      </c>
      <c r="Q5" s="44"/>
      <c r="R5" s="44" t="s">
        <v>77</v>
      </c>
      <c r="S5" s="52">
        <f>'[1]Serena 12.16'!$P$4</f>
        <v>5</v>
      </c>
      <c r="T5" s="46" t="s">
        <v>78</v>
      </c>
      <c r="U5" s="53"/>
      <c r="V5" s="47">
        <v>43</v>
      </c>
      <c r="W5" s="47">
        <v>27</v>
      </c>
      <c r="X5" s="47">
        <v>57</v>
      </c>
      <c r="Y5" s="47">
        <v>20</v>
      </c>
      <c r="Z5" s="47">
        <v>13</v>
      </c>
      <c r="AA5" s="47">
        <v>26</v>
      </c>
      <c r="AB5" s="47">
        <v>8</v>
      </c>
      <c r="AC5" s="47">
        <v>8</v>
      </c>
      <c r="AD5" s="54">
        <f t="shared" si="0"/>
        <v>6.7600000000000004E-3</v>
      </c>
      <c r="AE5" s="55">
        <v>63</v>
      </c>
      <c r="AF5" s="56">
        <f t="shared" si="1"/>
        <v>74556.213017751477</v>
      </c>
      <c r="AG5" s="57">
        <v>2250</v>
      </c>
      <c r="AH5" s="58">
        <f t="shared" si="2"/>
        <v>3.017857142857143E-2</v>
      </c>
      <c r="AI5" s="44" t="s">
        <v>79</v>
      </c>
      <c r="AJ5" s="59">
        <v>0.218</v>
      </c>
      <c r="AK5" s="58">
        <f t="shared" si="3"/>
        <v>1.0900000000000001</v>
      </c>
      <c r="AL5" s="58">
        <f t="shared" si="4"/>
        <v>6.1201785714285712</v>
      </c>
      <c r="AM5" s="60">
        <v>0.01</v>
      </c>
      <c r="AN5" s="61">
        <f t="shared" si="5"/>
        <v>8.5000000000000006E-2</v>
      </c>
      <c r="AO5" s="60">
        <v>0.06</v>
      </c>
      <c r="AP5" s="58">
        <f t="shared" si="6"/>
        <v>0.51</v>
      </c>
      <c r="AQ5" s="62">
        <v>0</v>
      </c>
      <c r="AR5" s="60">
        <v>0</v>
      </c>
      <c r="AS5" s="58">
        <f t="shared" si="7"/>
        <v>0</v>
      </c>
      <c r="AT5" s="58">
        <f t="shared" si="8"/>
        <v>0.59499999999999997</v>
      </c>
      <c r="AU5" s="58">
        <f t="shared" si="9"/>
        <v>6.715178571428571</v>
      </c>
      <c r="AV5" s="63">
        <f t="shared" si="10"/>
        <v>0.20997899159663871</v>
      </c>
      <c r="AW5" s="64">
        <v>8.5</v>
      </c>
      <c r="AX5" s="62">
        <v>24.99</v>
      </c>
      <c r="AY5" s="63">
        <f t="shared" si="11"/>
        <v>0.65986394557823125</v>
      </c>
      <c r="AZ5" s="75"/>
      <c r="BA5" s="65">
        <f t="shared" si="14"/>
        <v>2700</v>
      </c>
      <c r="BB5" s="66">
        <v>1200</v>
      </c>
      <c r="BC5" s="66"/>
      <c r="BD5" s="66">
        <v>1500</v>
      </c>
      <c r="BE5" s="67">
        <f t="shared" si="12"/>
        <v>18130.982142857141</v>
      </c>
      <c r="BF5" s="67">
        <f t="shared" si="13"/>
        <v>22950</v>
      </c>
      <c r="BG5" s="61"/>
      <c r="BH5" s="76"/>
      <c r="BI5" s="44"/>
      <c r="BJ5" s="44"/>
      <c r="BK5" s="68" t="s">
        <v>80</v>
      </c>
      <c r="BL5" s="68" t="s">
        <v>81</v>
      </c>
      <c r="BM5" s="69" t="s">
        <v>82</v>
      </c>
      <c r="BN5" s="77" t="s">
        <v>95</v>
      </c>
      <c r="BO5" s="50" t="s">
        <v>93</v>
      </c>
      <c r="BP5" s="70">
        <v>1200</v>
      </c>
      <c r="BQ5" s="70"/>
      <c r="BR5" s="70">
        <v>1500</v>
      </c>
      <c r="BS5" s="73"/>
    </row>
    <row r="6" spans="1:71" s="72" customFormat="1" ht="66.599999999999994" customHeight="1">
      <c r="A6" s="43"/>
      <c r="B6" s="194"/>
      <c r="C6" s="44"/>
      <c r="D6" s="45" t="s">
        <v>90</v>
      </c>
      <c r="E6" s="46" t="s">
        <v>91</v>
      </c>
      <c r="F6" s="46" t="s">
        <v>68</v>
      </c>
      <c r="G6" s="47" t="s">
        <v>69</v>
      </c>
      <c r="H6" s="45" t="s">
        <v>96</v>
      </c>
      <c r="I6" s="44" t="s">
        <v>71</v>
      </c>
      <c r="J6" s="48" t="s">
        <v>72</v>
      </c>
      <c r="K6" s="48" t="s">
        <v>72</v>
      </c>
      <c r="L6" s="49" t="s">
        <v>74</v>
      </c>
      <c r="M6" s="50" t="s">
        <v>97</v>
      </c>
      <c r="N6" s="44"/>
      <c r="O6" s="44"/>
      <c r="P6" s="74" t="s">
        <v>98</v>
      </c>
      <c r="Q6" s="44"/>
      <c r="R6" s="44" t="s">
        <v>77</v>
      </c>
      <c r="S6" s="52">
        <f>'[1]Serena 12.16'!$P$4</f>
        <v>5</v>
      </c>
      <c r="T6" s="46" t="s">
        <v>78</v>
      </c>
      <c r="U6" s="53"/>
      <c r="V6" s="47">
        <v>43</v>
      </c>
      <c r="W6" s="47">
        <v>27</v>
      </c>
      <c r="X6" s="47">
        <v>57</v>
      </c>
      <c r="Y6" s="47">
        <v>20</v>
      </c>
      <c r="Z6" s="47">
        <v>13</v>
      </c>
      <c r="AA6" s="47">
        <v>26</v>
      </c>
      <c r="AB6" s="47">
        <v>8</v>
      </c>
      <c r="AC6" s="47">
        <v>8</v>
      </c>
      <c r="AD6" s="54">
        <f t="shared" si="0"/>
        <v>6.7600000000000004E-3</v>
      </c>
      <c r="AE6" s="55">
        <v>63</v>
      </c>
      <c r="AF6" s="56">
        <f t="shared" si="1"/>
        <v>74556.213017751477</v>
      </c>
      <c r="AG6" s="57">
        <v>2250</v>
      </c>
      <c r="AH6" s="58">
        <f t="shared" si="2"/>
        <v>3.017857142857143E-2</v>
      </c>
      <c r="AI6" s="44" t="s">
        <v>79</v>
      </c>
      <c r="AJ6" s="59">
        <v>0.218</v>
      </c>
      <c r="AK6" s="58">
        <f t="shared" si="3"/>
        <v>1.0900000000000001</v>
      </c>
      <c r="AL6" s="58">
        <f t="shared" si="4"/>
        <v>6.1201785714285712</v>
      </c>
      <c r="AM6" s="60">
        <v>0.01</v>
      </c>
      <c r="AN6" s="61">
        <f t="shared" si="5"/>
        <v>8.5000000000000006E-2</v>
      </c>
      <c r="AO6" s="60">
        <v>0.06</v>
      </c>
      <c r="AP6" s="58">
        <f t="shared" si="6"/>
        <v>0.51</v>
      </c>
      <c r="AQ6" s="62">
        <v>0</v>
      </c>
      <c r="AR6" s="60">
        <v>0</v>
      </c>
      <c r="AS6" s="58">
        <f t="shared" si="7"/>
        <v>0</v>
      </c>
      <c r="AT6" s="58">
        <f t="shared" si="8"/>
        <v>0.59499999999999997</v>
      </c>
      <c r="AU6" s="58">
        <f t="shared" si="9"/>
        <v>6.715178571428571</v>
      </c>
      <c r="AV6" s="63">
        <f t="shared" si="10"/>
        <v>0.20997899159663871</v>
      </c>
      <c r="AW6" s="64">
        <v>8.5</v>
      </c>
      <c r="AX6" s="62">
        <v>24.99</v>
      </c>
      <c r="AY6" s="63">
        <f t="shared" si="11"/>
        <v>0.65986394557823125</v>
      </c>
      <c r="AZ6" s="75"/>
      <c r="BA6" s="65">
        <f t="shared" si="14"/>
        <v>2700</v>
      </c>
      <c r="BB6" s="66">
        <v>1200</v>
      </c>
      <c r="BC6" s="66"/>
      <c r="BD6" s="66">
        <v>1500</v>
      </c>
      <c r="BE6" s="67">
        <f t="shared" si="12"/>
        <v>18130.982142857141</v>
      </c>
      <c r="BF6" s="67">
        <f t="shared" si="13"/>
        <v>22950</v>
      </c>
      <c r="BG6" s="61"/>
      <c r="BH6" s="76"/>
      <c r="BI6" s="44"/>
      <c r="BJ6" s="44"/>
      <c r="BK6" s="68" t="s">
        <v>80</v>
      </c>
      <c r="BL6" s="68" t="s">
        <v>81</v>
      </c>
      <c r="BM6" s="69" t="s">
        <v>82</v>
      </c>
      <c r="BN6" s="77" t="s">
        <v>95</v>
      </c>
      <c r="BO6" s="50" t="s">
        <v>97</v>
      </c>
      <c r="BP6" s="70">
        <v>1200</v>
      </c>
      <c r="BQ6" s="70"/>
      <c r="BR6" s="70">
        <v>1500</v>
      </c>
      <c r="BS6" s="73"/>
    </row>
    <row r="7" spans="1:71" s="72" customFormat="1" ht="66.599999999999994" customHeight="1">
      <c r="A7" s="43"/>
      <c r="B7" s="195"/>
      <c r="C7" s="44"/>
      <c r="D7" s="45" t="s">
        <v>90</v>
      </c>
      <c r="E7" s="46" t="s">
        <v>91</v>
      </c>
      <c r="F7" s="46" t="s">
        <v>68</v>
      </c>
      <c r="G7" s="47" t="s">
        <v>69</v>
      </c>
      <c r="H7" s="45" t="s">
        <v>85</v>
      </c>
      <c r="I7" s="44" t="s">
        <v>71</v>
      </c>
      <c r="J7" s="48" t="s">
        <v>72</v>
      </c>
      <c r="K7" s="48" t="s">
        <v>72</v>
      </c>
      <c r="L7" s="49" t="s">
        <v>74</v>
      </c>
      <c r="M7" s="50" t="s">
        <v>99</v>
      </c>
      <c r="N7" s="44"/>
      <c r="O7" s="44"/>
      <c r="P7" s="74" t="s">
        <v>100</v>
      </c>
      <c r="Q7" s="44"/>
      <c r="R7" s="44" t="s">
        <v>77</v>
      </c>
      <c r="S7" s="52">
        <f>'[1]Serena 12.16'!$P$4</f>
        <v>5</v>
      </c>
      <c r="T7" s="46" t="s">
        <v>78</v>
      </c>
      <c r="U7" s="53"/>
      <c r="V7" s="47">
        <v>43</v>
      </c>
      <c r="W7" s="47">
        <v>27</v>
      </c>
      <c r="X7" s="47">
        <v>57</v>
      </c>
      <c r="Y7" s="47">
        <v>20</v>
      </c>
      <c r="Z7" s="47">
        <v>13</v>
      </c>
      <c r="AA7" s="47">
        <v>26</v>
      </c>
      <c r="AB7" s="47">
        <v>8</v>
      </c>
      <c r="AC7" s="47">
        <v>8</v>
      </c>
      <c r="AD7" s="54">
        <f t="shared" si="0"/>
        <v>6.7600000000000004E-3</v>
      </c>
      <c r="AE7" s="55">
        <v>63</v>
      </c>
      <c r="AF7" s="56">
        <f t="shared" si="1"/>
        <v>74556.213017751477</v>
      </c>
      <c r="AG7" s="57">
        <v>2250</v>
      </c>
      <c r="AH7" s="58">
        <f t="shared" si="2"/>
        <v>3.017857142857143E-2</v>
      </c>
      <c r="AI7" s="44" t="s">
        <v>79</v>
      </c>
      <c r="AJ7" s="59">
        <v>0.218</v>
      </c>
      <c r="AK7" s="58">
        <f t="shared" si="3"/>
        <v>1.0900000000000001</v>
      </c>
      <c r="AL7" s="58">
        <f t="shared" si="4"/>
        <v>6.1201785714285712</v>
      </c>
      <c r="AM7" s="60">
        <v>0.01</v>
      </c>
      <c r="AN7" s="61">
        <f t="shared" si="5"/>
        <v>8.5000000000000006E-2</v>
      </c>
      <c r="AO7" s="60">
        <v>0.06</v>
      </c>
      <c r="AP7" s="58">
        <f t="shared" si="6"/>
        <v>0.51</v>
      </c>
      <c r="AQ7" s="62">
        <v>0</v>
      </c>
      <c r="AR7" s="60">
        <v>0</v>
      </c>
      <c r="AS7" s="58">
        <f t="shared" si="7"/>
        <v>0</v>
      </c>
      <c r="AT7" s="58">
        <f t="shared" si="8"/>
        <v>0.59499999999999997</v>
      </c>
      <c r="AU7" s="58">
        <f t="shared" si="9"/>
        <v>6.715178571428571</v>
      </c>
      <c r="AV7" s="63">
        <f t="shared" si="10"/>
        <v>0.20997899159663871</v>
      </c>
      <c r="AW7" s="64">
        <v>8.5</v>
      </c>
      <c r="AX7" s="62">
        <v>24.99</v>
      </c>
      <c r="AY7" s="63">
        <f t="shared" si="11"/>
        <v>0.65986394557823125</v>
      </c>
      <c r="AZ7" s="78"/>
      <c r="BA7" s="65">
        <f t="shared" si="14"/>
        <v>1500</v>
      </c>
      <c r="BB7" s="66">
        <v>0</v>
      </c>
      <c r="BC7" s="66"/>
      <c r="BD7" s="66">
        <v>1500</v>
      </c>
      <c r="BE7" s="67">
        <f t="shared" si="12"/>
        <v>10072.767857142857</v>
      </c>
      <c r="BF7" s="67">
        <f t="shared" si="13"/>
        <v>12750</v>
      </c>
      <c r="BG7" s="79"/>
      <c r="BH7" s="80"/>
      <c r="BI7" s="44"/>
      <c r="BJ7" s="44"/>
      <c r="BK7" s="68" t="s">
        <v>80</v>
      </c>
      <c r="BL7" s="68" t="s">
        <v>81</v>
      </c>
      <c r="BM7" s="69" t="s">
        <v>82</v>
      </c>
      <c r="BN7" s="77" t="s">
        <v>95</v>
      </c>
      <c r="BO7" s="50" t="s">
        <v>99</v>
      </c>
      <c r="BP7" s="70">
        <v>0</v>
      </c>
      <c r="BQ7" s="70"/>
      <c r="BR7" s="70">
        <v>1500</v>
      </c>
      <c r="BS7" s="73"/>
    </row>
    <row r="8" spans="1:71" s="72" customFormat="1" ht="129" customHeight="1">
      <c r="A8" s="43"/>
      <c r="B8" s="44"/>
      <c r="C8" s="44"/>
      <c r="D8" s="82" t="s">
        <v>90</v>
      </c>
      <c r="E8" s="46" t="s">
        <v>91</v>
      </c>
      <c r="F8" s="46" t="s">
        <v>68</v>
      </c>
      <c r="G8" s="44"/>
      <c r="H8" s="83" t="s">
        <v>101</v>
      </c>
      <c r="I8" s="83" t="s">
        <v>102</v>
      </c>
      <c r="J8" s="84" t="s">
        <v>103</v>
      </c>
      <c r="K8" s="84" t="s">
        <v>103</v>
      </c>
      <c r="L8" s="85" t="s">
        <v>104</v>
      </c>
      <c r="M8" s="86" t="s">
        <v>93</v>
      </c>
      <c r="N8" s="44"/>
      <c r="O8" s="44"/>
      <c r="P8" s="87" t="s">
        <v>105</v>
      </c>
      <c r="Q8" s="44"/>
      <c r="R8" s="44" t="s">
        <v>106</v>
      </c>
      <c r="S8" s="88">
        <f>'[1]Serena 12.16'!$N$7</f>
        <v>4.2</v>
      </c>
      <c r="T8" s="46" t="s">
        <v>78</v>
      </c>
      <c r="U8" s="53"/>
      <c r="V8" s="89">
        <v>40</v>
      </c>
      <c r="W8" s="89">
        <v>36</v>
      </c>
      <c r="X8" s="89">
        <v>48</v>
      </c>
      <c r="Y8" s="89">
        <v>40</v>
      </c>
      <c r="Z8" s="89">
        <v>36</v>
      </c>
      <c r="AA8" s="89">
        <v>48</v>
      </c>
      <c r="AB8" s="47">
        <v>8</v>
      </c>
      <c r="AC8" s="90">
        <v>8</v>
      </c>
      <c r="AD8" s="54">
        <f t="shared" ref="AD8:AD13" si="15">IF(AC8="","",AC8*Z8*AA8/1000000)</f>
        <v>1.3823999999999999E-2</v>
      </c>
      <c r="AE8" s="55">
        <v>63</v>
      </c>
      <c r="AF8" s="56">
        <f t="shared" si="1"/>
        <v>36458.333333333336</v>
      </c>
      <c r="AG8" s="57">
        <v>2250</v>
      </c>
      <c r="AH8" s="67">
        <f t="shared" si="2"/>
        <v>6.1714285714285708E-2</v>
      </c>
      <c r="AI8" s="91"/>
      <c r="AJ8" s="92">
        <v>0.253</v>
      </c>
      <c r="AK8" s="61">
        <f t="shared" ref="AK8:AK15" si="16">IF(ISERROR(S8*AJ8),"",S8*AJ8)</f>
        <v>1.0626</v>
      </c>
      <c r="AL8" s="61">
        <f t="shared" ref="AL8:AL15" si="17">IF(ISERROR(S8+AH8+AK8),"",S8+AH8+AK8)</f>
        <v>5.3243142857142853</v>
      </c>
      <c r="AM8" s="60">
        <v>0.01</v>
      </c>
      <c r="AN8" s="61">
        <f t="shared" si="5"/>
        <v>7.4999999999999997E-2</v>
      </c>
      <c r="AO8" s="60">
        <v>0.06</v>
      </c>
      <c r="AP8" s="61">
        <f t="shared" si="6"/>
        <v>0.44999999999999996</v>
      </c>
      <c r="AQ8" s="62">
        <v>0</v>
      </c>
      <c r="AR8" s="60">
        <v>0</v>
      </c>
      <c r="AS8" s="93">
        <f t="shared" si="7"/>
        <v>0</v>
      </c>
      <c r="AT8" s="61">
        <f t="shared" si="8"/>
        <v>0.52499999999999991</v>
      </c>
      <c r="AU8" s="61">
        <f t="shared" si="9"/>
        <v>5.8493142857142857</v>
      </c>
      <c r="AV8" s="94">
        <f t="shared" si="10"/>
        <v>0.22009142857142858</v>
      </c>
      <c r="AW8" s="64">
        <v>7.5</v>
      </c>
      <c r="AX8" s="75">
        <v>16.989999999999998</v>
      </c>
      <c r="AY8" s="95">
        <f t="shared" ref="AY8:AY15" si="18">IF(ISERROR((AX8-AW8)/AX8),"",(AX8-AW8)/AX8)</f>
        <v>0.55856386109476164</v>
      </c>
      <c r="AZ8" s="75"/>
      <c r="BA8" s="65">
        <f>SUM(BB8:BD8)</f>
        <v>1200</v>
      </c>
      <c r="BB8" s="66"/>
      <c r="BC8" s="66">
        <v>1200</v>
      </c>
      <c r="BD8" s="66"/>
      <c r="BE8" s="61">
        <f t="shared" ref="BE8:BE15" si="19">IF(ISERROR(AU8*BA8),"",AU8*BA8)</f>
        <v>7019.1771428571428</v>
      </c>
      <c r="BF8" s="61">
        <f t="shared" ref="BF8:BF15" si="20">IF(ISERROR(AW8*BA8),"",AW8*BA8)</f>
        <v>9000</v>
      </c>
      <c r="BG8" s="61">
        <f t="shared" ref="BG8:BG13" si="21">IF(ISERROR(AX8*BA8),"",AX8*BA8)</f>
        <v>20387.999999999996</v>
      </c>
      <c r="BH8" s="76">
        <v>10.37</v>
      </c>
      <c r="BI8" s="81"/>
      <c r="BJ8" s="81"/>
      <c r="BK8" s="96" t="s">
        <v>107</v>
      </c>
      <c r="BL8" s="96" t="s">
        <v>81</v>
      </c>
      <c r="BM8" s="97" t="s">
        <v>108</v>
      </c>
      <c r="BN8" s="98" t="s">
        <v>95</v>
      </c>
      <c r="BO8" s="86" t="s">
        <v>93</v>
      </c>
      <c r="BP8" s="70"/>
      <c r="BQ8" s="70">
        <v>1200</v>
      </c>
      <c r="BR8" s="70"/>
      <c r="BS8" s="71" t="s">
        <v>84</v>
      </c>
    </row>
    <row r="9" spans="1:71" s="72" customFormat="1" ht="129" customHeight="1">
      <c r="A9" s="43"/>
      <c r="B9" s="44"/>
      <c r="C9" s="44"/>
      <c r="D9" s="82" t="s">
        <v>90</v>
      </c>
      <c r="E9" s="46" t="s">
        <v>91</v>
      </c>
      <c r="F9" s="46" t="s">
        <v>68</v>
      </c>
      <c r="G9" s="44"/>
      <c r="H9" s="83" t="s">
        <v>109</v>
      </c>
      <c r="I9" s="83" t="s">
        <v>102</v>
      </c>
      <c r="J9" s="84" t="s">
        <v>103</v>
      </c>
      <c r="K9" s="84" t="s">
        <v>103</v>
      </c>
      <c r="L9" s="85" t="s">
        <v>104</v>
      </c>
      <c r="M9" s="86" t="s">
        <v>97</v>
      </c>
      <c r="N9" s="44"/>
      <c r="O9" s="44"/>
      <c r="P9" s="87" t="s">
        <v>110</v>
      </c>
      <c r="Q9" s="44"/>
      <c r="R9" s="44" t="s">
        <v>106</v>
      </c>
      <c r="S9" s="88">
        <f>'[1]Serena 12.16'!$N$7</f>
        <v>4.2</v>
      </c>
      <c r="T9" s="46" t="s">
        <v>78</v>
      </c>
      <c r="U9" s="53"/>
      <c r="V9" s="89">
        <v>40</v>
      </c>
      <c r="W9" s="89">
        <v>36</v>
      </c>
      <c r="X9" s="89">
        <v>48</v>
      </c>
      <c r="Y9" s="89">
        <v>40</v>
      </c>
      <c r="Z9" s="89">
        <v>36</v>
      </c>
      <c r="AA9" s="89">
        <v>48</v>
      </c>
      <c r="AB9" s="47">
        <v>8</v>
      </c>
      <c r="AC9" s="90">
        <v>8</v>
      </c>
      <c r="AD9" s="54">
        <f t="shared" si="15"/>
        <v>1.3823999999999999E-2</v>
      </c>
      <c r="AE9" s="55">
        <v>63</v>
      </c>
      <c r="AF9" s="56">
        <f t="shared" si="1"/>
        <v>36458.333333333336</v>
      </c>
      <c r="AG9" s="57">
        <v>2250</v>
      </c>
      <c r="AH9" s="67">
        <f t="shared" si="2"/>
        <v>6.1714285714285708E-2</v>
      </c>
      <c r="AI9" s="91"/>
      <c r="AJ9" s="92">
        <v>0.253</v>
      </c>
      <c r="AK9" s="61">
        <f t="shared" si="16"/>
        <v>1.0626</v>
      </c>
      <c r="AL9" s="61">
        <f t="shared" si="17"/>
        <v>5.3243142857142853</v>
      </c>
      <c r="AM9" s="60">
        <v>0.01</v>
      </c>
      <c r="AN9" s="61">
        <f t="shared" si="5"/>
        <v>7.4999999999999997E-2</v>
      </c>
      <c r="AO9" s="60">
        <v>0.06</v>
      </c>
      <c r="AP9" s="61">
        <f t="shared" si="6"/>
        <v>0.44999999999999996</v>
      </c>
      <c r="AQ9" s="62">
        <v>0</v>
      </c>
      <c r="AR9" s="60">
        <v>0</v>
      </c>
      <c r="AS9" s="93">
        <f t="shared" si="7"/>
        <v>0</v>
      </c>
      <c r="AT9" s="61">
        <f t="shared" si="8"/>
        <v>0.52499999999999991</v>
      </c>
      <c r="AU9" s="61">
        <f t="shared" si="9"/>
        <v>5.8493142857142857</v>
      </c>
      <c r="AV9" s="94">
        <f t="shared" si="10"/>
        <v>0.22009142857142858</v>
      </c>
      <c r="AW9" s="64">
        <v>7.5</v>
      </c>
      <c r="AX9" s="75">
        <v>16.989999999999998</v>
      </c>
      <c r="AY9" s="95">
        <f t="shared" si="18"/>
        <v>0.55856386109476164</v>
      </c>
      <c r="AZ9" s="75"/>
      <c r="BA9" s="65">
        <f t="shared" ref="BA9:BA10" si="22">SUM(BB9:BD9)</f>
        <v>1200</v>
      </c>
      <c r="BB9" s="66"/>
      <c r="BC9" s="66">
        <v>1200</v>
      </c>
      <c r="BD9" s="66"/>
      <c r="BE9" s="61">
        <f t="shared" si="19"/>
        <v>7019.1771428571428</v>
      </c>
      <c r="BF9" s="61">
        <f t="shared" si="20"/>
        <v>9000</v>
      </c>
      <c r="BG9" s="61">
        <f t="shared" si="21"/>
        <v>20387.999999999996</v>
      </c>
      <c r="BH9" s="76">
        <v>10.37</v>
      </c>
      <c r="BI9" s="81"/>
      <c r="BJ9" s="81"/>
      <c r="BK9" s="96" t="s">
        <v>107</v>
      </c>
      <c r="BL9" s="96" t="s">
        <v>81</v>
      </c>
      <c r="BM9" s="97" t="s">
        <v>108</v>
      </c>
      <c r="BN9" s="98" t="s">
        <v>95</v>
      </c>
      <c r="BO9" s="86" t="s">
        <v>97</v>
      </c>
      <c r="BP9" s="70"/>
      <c r="BQ9" s="70">
        <v>1200</v>
      </c>
      <c r="BR9" s="70"/>
      <c r="BS9" s="71">
        <f>SUM(BP8:BR10)</f>
        <v>3600</v>
      </c>
    </row>
    <row r="10" spans="1:71" s="72" customFormat="1" ht="129" customHeight="1">
      <c r="A10" s="43"/>
      <c r="B10" s="44"/>
      <c r="C10" s="44"/>
      <c r="D10" s="82" t="s">
        <v>90</v>
      </c>
      <c r="E10" s="46" t="s">
        <v>91</v>
      </c>
      <c r="F10" s="46" t="s">
        <v>68</v>
      </c>
      <c r="G10" s="44"/>
      <c r="H10" s="83" t="s">
        <v>111</v>
      </c>
      <c r="I10" s="83" t="s">
        <v>102</v>
      </c>
      <c r="J10" s="84" t="s">
        <v>103</v>
      </c>
      <c r="K10" s="84" t="s">
        <v>103</v>
      </c>
      <c r="L10" s="85" t="s">
        <v>104</v>
      </c>
      <c r="M10" s="86" t="s">
        <v>99</v>
      </c>
      <c r="N10" s="44"/>
      <c r="O10" s="44"/>
      <c r="P10" s="87" t="s">
        <v>112</v>
      </c>
      <c r="Q10" s="44"/>
      <c r="R10" s="44" t="s">
        <v>106</v>
      </c>
      <c r="S10" s="88">
        <f>'[1]Serena 12.16'!$N$7</f>
        <v>4.2</v>
      </c>
      <c r="T10" s="46" t="s">
        <v>78</v>
      </c>
      <c r="U10" s="53"/>
      <c r="V10" s="89">
        <v>40</v>
      </c>
      <c r="W10" s="89">
        <v>36</v>
      </c>
      <c r="X10" s="89">
        <v>48</v>
      </c>
      <c r="Y10" s="89">
        <v>40</v>
      </c>
      <c r="Z10" s="89">
        <v>36</v>
      </c>
      <c r="AA10" s="89">
        <v>48</v>
      </c>
      <c r="AB10" s="47">
        <v>8</v>
      </c>
      <c r="AC10" s="90">
        <v>8</v>
      </c>
      <c r="AD10" s="54">
        <f t="shared" si="15"/>
        <v>1.3823999999999999E-2</v>
      </c>
      <c r="AE10" s="55">
        <v>63</v>
      </c>
      <c r="AF10" s="56">
        <f t="shared" si="1"/>
        <v>36458.333333333336</v>
      </c>
      <c r="AG10" s="57">
        <v>2250</v>
      </c>
      <c r="AH10" s="67">
        <f t="shared" si="2"/>
        <v>6.1714285714285708E-2</v>
      </c>
      <c r="AI10" s="91"/>
      <c r="AJ10" s="92">
        <v>0.253</v>
      </c>
      <c r="AK10" s="61">
        <f t="shared" si="16"/>
        <v>1.0626</v>
      </c>
      <c r="AL10" s="61">
        <f t="shared" si="17"/>
        <v>5.3243142857142853</v>
      </c>
      <c r="AM10" s="60">
        <v>0.01</v>
      </c>
      <c r="AN10" s="61">
        <f t="shared" si="5"/>
        <v>7.4999999999999997E-2</v>
      </c>
      <c r="AO10" s="60">
        <v>0.06</v>
      </c>
      <c r="AP10" s="61">
        <f t="shared" si="6"/>
        <v>0.44999999999999996</v>
      </c>
      <c r="AQ10" s="62">
        <v>0</v>
      </c>
      <c r="AR10" s="60">
        <v>0</v>
      </c>
      <c r="AS10" s="93">
        <f t="shared" si="7"/>
        <v>0</v>
      </c>
      <c r="AT10" s="61">
        <f t="shared" si="8"/>
        <v>0.52499999999999991</v>
      </c>
      <c r="AU10" s="61">
        <f t="shared" si="9"/>
        <v>5.8493142857142857</v>
      </c>
      <c r="AV10" s="94">
        <f t="shared" si="10"/>
        <v>0.22009142857142858</v>
      </c>
      <c r="AW10" s="64">
        <v>7.5</v>
      </c>
      <c r="AX10" s="75">
        <v>16.989999999999998</v>
      </c>
      <c r="AY10" s="95">
        <f t="shared" si="18"/>
        <v>0.55856386109476164</v>
      </c>
      <c r="AZ10" s="75"/>
      <c r="BA10" s="65">
        <f t="shared" si="22"/>
        <v>1200</v>
      </c>
      <c r="BB10" s="66"/>
      <c r="BC10" s="66">
        <v>1200</v>
      </c>
      <c r="BD10" s="66"/>
      <c r="BE10" s="61">
        <f t="shared" si="19"/>
        <v>7019.1771428571428</v>
      </c>
      <c r="BF10" s="61">
        <f t="shared" si="20"/>
        <v>9000</v>
      </c>
      <c r="BG10" s="61">
        <f t="shared" si="21"/>
        <v>20387.999999999996</v>
      </c>
      <c r="BH10" s="76">
        <v>10.37</v>
      </c>
      <c r="BI10" s="81"/>
      <c r="BJ10" s="81"/>
      <c r="BK10" s="96" t="s">
        <v>107</v>
      </c>
      <c r="BL10" s="96" t="s">
        <v>81</v>
      </c>
      <c r="BM10" s="97" t="s">
        <v>108</v>
      </c>
      <c r="BN10" s="98" t="s">
        <v>95</v>
      </c>
      <c r="BO10" s="86" t="s">
        <v>99</v>
      </c>
      <c r="BP10" s="70"/>
      <c r="BQ10" s="70">
        <v>1200</v>
      </c>
      <c r="BR10" s="70"/>
      <c r="BS10" s="73"/>
    </row>
    <row r="11" spans="1:71" s="72" customFormat="1" ht="129" customHeight="1">
      <c r="A11" s="43"/>
      <c r="B11" s="44"/>
      <c r="C11" s="44"/>
      <c r="D11" s="81" t="s">
        <v>66</v>
      </c>
      <c r="E11" s="46" t="s">
        <v>67</v>
      </c>
      <c r="F11" s="46" t="s">
        <v>68</v>
      </c>
      <c r="G11" s="44"/>
      <c r="H11" s="83" t="s">
        <v>113</v>
      </c>
      <c r="I11" s="83" t="s">
        <v>114</v>
      </c>
      <c r="J11" s="84" t="s">
        <v>103</v>
      </c>
      <c r="K11" s="84" t="s">
        <v>103</v>
      </c>
      <c r="L11" s="99" t="s">
        <v>115</v>
      </c>
      <c r="M11" s="50" t="s">
        <v>116</v>
      </c>
      <c r="N11" s="44"/>
      <c r="O11" s="44"/>
      <c r="P11" s="51" t="s">
        <v>117</v>
      </c>
      <c r="Q11" s="44"/>
      <c r="R11" s="44" t="s">
        <v>106</v>
      </c>
      <c r="S11" s="88">
        <f>'[1]Serena 12.16'!$P$8</f>
        <v>4.5</v>
      </c>
      <c r="T11" s="46" t="s">
        <v>78</v>
      </c>
      <c r="U11" s="53"/>
      <c r="V11" s="100">
        <v>42</v>
      </c>
      <c r="W11" s="100">
        <v>38.5</v>
      </c>
      <c r="X11" s="100">
        <v>46</v>
      </c>
      <c r="Y11" s="100">
        <v>42</v>
      </c>
      <c r="Z11" s="100">
        <v>38.5</v>
      </c>
      <c r="AA11" s="100">
        <v>46</v>
      </c>
      <c r="AB11" s="47">
        <v>8</v>
      </c>
      <c r="AC11" s="90">
        <v>8</v>
      </c>
      <c r="AD11" s="54">
        <f t="shared" si="15"/>
        <v>1.4168E-2</v>
      </c>
      <c r="AE11" s="55">
        <v>63</v>
      </c>
      <c r="AF11" s="56">
        <f t="shared" si="1"/>
        <v>35573.122529644272</v>
      </c>
      <c r="AG11" s="57">
        <v>2250</v>
      </c>
      <c r="AH11" s="67">
        <f t="shared" si="2"/>
        <v>6.3250000000000001E-2</v>
      </c>
      <c r="AI11" s="91"/>
      <c r="AJ11" s="92">
        <v>0.253</v>
      </c>
      <c r="AK11" s="61">
        <f t="shared" si="16"/>
        <v>1.1385000000000001</v>
      </c>
      <c r="AL11" s="61">
        <f t="shared" si="17"/>
        <v>5.7017500000000005</v>
      </c>
      <c r="AM11" s="60">
        <v>0.01</v>
      </c>
      <c r="AN11" s="61">
        <f t="shared" si="5"/>
        <v>0.08</v>
      </c>
      <c r="AO11" s="60">
        <v>0.06</v>
      </c>
      <c r="AP11" s="61">
        <f t="shared" si="6"/>
        <v>0.48</v>
      </c>
      <c r="AQ11" s="62">
        <v>0</v>
      </c>
      <c r="AR11" s="60">
        <v>0</v>
      </c>
      <c r="AS11" s="93">
        <f t="shared" si="7"/>
        <v>0</v>
      </c>
      <c r="AT11" s="61">
        <f t="shared" si="8"/>
        <v>0.55999999999999994</v>
      </c>
      <c r="AU11" s="61">
        <f t="shared" si="9"/>
        <v>6.2617500000000001</v>
      </c>
      <c r="AV11" s="94">
        <f t="shared" si="10"/>
        <v>0.21728124999999998</v>
      </c>
      <c r="AW11" s="64">
        <v>8</v>
      </c>
      <c r="AX11" s="75">
        <v>19.989999999999998</v>
      </c>
      <c r="AY11" s="95">
        <f t="shared" si="18"/>
        <v>0.59979989994997496</v>
      </c>
      <c r="AZ11" s="75"/>
      <c r="BA11" s="65">
        <f>SUM(BB11:BD11)</f>
        <v>3900</v>
      </c>
      <c r="BB11" s="66">
        <v>2400</v>
      </c>
      <c r="BC11" s="66">
        <v>1500</v>
      </c>
      <c r="BD11" s="66"/>
      <c r="BE11" s="61">
        <f t="shared" si="19"/>
        <v>24420.825000000001</v>
      </c>
      <c r="BF11" s="61">
        <f t="shared" si="20"/>
        <v>31200</v>
      </c>
      <c r="BG11" s="61">
        <f t="shared" si="21"/>
        <v>77961</v>
      </c>
      <c r="BH11" s="76">
        <v>36.26</v>
      </c>
      <c r="BI11" s="81"/>
      <c r="BJ11" s="81"/>
      <c r="BK11" s="96" t="s">
        <v>107</v>
      </c>
      <c r="BL11" s="96" t="s">
        <v>81</v>
      </c>
      <c r="BM11" s="97" t="s">
        <v>108</v>
      </c>
      <c r="BN11" s="98" t="s">
        <v>118</v>
      </c>
      <c r="BO11" s="50" t="s">
        <v>116</v>
      </c>
      <c r="BP11" s="70">
        <v>2400</v>
      </c>
      <c r="BQ11" s="70">
        <v>1500</v>
      </c>
      <c r="BR11" s="70"/>
      <c r="BS11" s="71" t="s">
        <v>84</v>
      </c>
    </row>
    <row r="12" spans="1:71" s="72" customFormat="1" ht="129" customHeight="1">
      <c r="A12" s="43"/>
      <c r="B12" s="44"/>
      <c r="C12" s="44"/>
      <c r="D12" s="81" t="s">
        <v>66</v>
      </c>
      <c r="E12" s="46" t="s">
        <v>67</v>
      </c>
      <c r="F12" s="46" t="s">
        <v>68</v>
      </c>
      <c r="G12" s="44"/>
      <c r="H12" s="83" t="s">
        <v>113</v>
      </c>
      <c r="I12" s="83" t="s">
        <v>102</v>
      </c>
      <c r="J12" s="84" t="s">
        <v>103</v>
      </c>
      <c r="K12" s="84" t="s">
        <v>103</v>
      </c>
      <c r="L12" s="99" t="s">
        <v>115</v>
      </c>
      <c r="M12" s="50" t="s">
        <v>119</v>
      </c>
      <c r="N12" s="44"/>
      <c r="O12" s="44"/>
      <c r="P12" s="51" t="s">
        <v>120</v>
      </c>
      <c r="Q12" s="44"/>
      <c r="R12" s="44" t="s">
        <v>106</v>
      </c>
      <c r="S12" s="88">
        <f>'[1]Serena 12.16'!$P$8</f>
        <v>4.5</v>
      </c>
      <c r="T12" s="46" t="s">
        <v>78</v>
      </c>
      <c r="U12" s="53"/>
      <c r="V12" s="100">
        <v>42</v>
      </c>
      <c r="W12" s="100">
        <v>38.5</v>
      </c>
      <c r="X12" s="100">
        <v>46</v>
      </c>
      <c r="Y12" s="100">
        <v>42</v>
      </c>
      <c r="Z12" s="100">
        <v>38.5</v>
      </c>
      <c r="AA12" s="100">
        <v>46</v>
      </c>
      <c r="AB12" s="47">
        <v>8</v>
      </c>
      <c r="AC12" s="90">
        <v>8</v>
      </c>
      <c r="AD12" s="54">
        <f t="shared" si="15"/>
        <v>1.4168E-2</v>
      </c>
      <c r="AE12" s="55">
        <v>63</v>
      </c>
      <c r="AF12" s="56">
        <f t="shared" si="1"/>
        <v>35573.122529644272</v>
      </c>
      <c r="AG12" s="57">
        <v>2250</v>
      </c>
      <c r="AH12" s="67">
        <f t="shared" si="2"/>
        <v>6.3250000000000001E-2</v>
      </c>
      <c r="AI12" s="91"/>
      <c r="AJ12" s="92">
        <v>0.253</v>
      </c>
      <c r="AK12" s="61">
        <f t="shared" si="16"/>
        <v>1.1385000000000001</v>
      </c>
      <c r="AL12" s="61">
        <f t="shared" si="17"/>
        <v>5.7017500000000005</v>
      </c>
      <c r="AM12" s="60">
        <v>0.01</v>
      </c>
      <c r="AN12" s="61">
        <f t="shared" si="5"/>
        <v>0.08</v>
      </c>
      <c r="AO12" s="60">
        <v>0.06</v>
      </c>
      <c r="AP12" s="61">
        <f t="shared" si="6"/>
        <v>0.48</v>
      </c>
      <c r="AQ12" s="62">
        <v>0</v>
      </c>
      <c r="AR12" s="60">
        <v>0</v>
      </c>
      <c r="AS12" s="93">
        <f t="shared" si="7"/>
        <v>0</v>
      </c>
      <c r="AT12" s="61">
        <f t="shared" si="8"/>
        <v>0.55999999999999994</v>
      </c>
      <c r="AU12" s="61">
        <f t="shared" si="9"/>
        <v>6.2617500000000001</v>
      </c>
      <c r="AV12" s="94">
        <f t="shared" si="10"/>
        <v>0.21728124999999998</v>
      </c>
      <c r="AW12" s="64">
        <v>8</v>
      </c>
      <c r="AX12" s="75">
        <v>19.989999999999998</v>
      </c>
      <c r="AY12" s="95">
        <f t="shared" si="18"/>
        <v>0.59979989994997496</v>
      </c>
      <c r="AZ12" s="75"/>
      <c r="BA12" s="65">
        <f t="shared" ref="BA12:BA13" si="23">SUM(BB12:BD12)</f>
        <v>3900</v>
      </c>
      <c r="BB12" s="66">
        <v>2400</v>
      </c>
      <c r="BC12" s="66">
        <v>1500</v>
      </c>
      <c r="BD12" s="66"/>
      <c r="BE12" s="61">
        <f t="shared" si="19"/>
        <v>24420.825000000001</v>
      </c>
      <c r="BF12" s="61">
        <f t="shared" si="20"/>
        <v>31200</v>
      </c>
      <c r="BG12" s="61">
        <f t="shared" si="21"/>
        <v>77961</v>
      </c>
      <c r="BH12" s="76">
        <v>36.26</v>
      </c>
      <c r="BI12" s="81"/>
      <c r="BJ12" s="81"/>
      <c r="BK12" s="96" t="s">
        <v>107</v>
      </c>
      <c r="BL12" s="96" t="s">
        <v>81</v>
      </c>
      <c r="BM12" s="97" t="s">
        <v>108</v>
      </c>
      <c r="BN12" s="98" t="s">
        <v>118</v>
      </c>
      <c r="BO12" s="50" t="s">
        <v>119</v>
      </c>
      <c r="BP12" s="70">
        <v>2400</v>
      </c>
      <c r="BQ12" s="70">
        <v>1500</v>
      </c>
      <c r="BR12" s="70"/>
      <c r="BS12" s="71">
        <f>SUM(BP11:BQ13)</f>
        <v>11700</v>
      </c>
    </row>
    <row r="13" spans="1:71" s="72" customFormat="1" ht="129" customHeight="1">
      <c r="A13" s="43"/>
      <c r="B13" s="44"/>
      <c r="C13" s="44"/>
      <c r="D13" s="81" t="s">
        <v>66</v>
      </c>
      <c r="E13" s="46" t="s">
        <v>67</v>
      </c>
      <c r="F13" s="46" t="s">
        <v>68</v>
      </c>
      <c r="G13" s="44"/>
      <c r="H13" s="83" t="s">
        <v>113</v>
      </c>
      <c r="I13" s="83" t="s">
        <v>102</v>
      </c>
      <c r="J13" s="84" t="s">
        <v>103</v>
      </c>
      <c r="K13" s="84" t="s">
        <v>103</v>
      </c>
      <c r="L13" s="99" t="s">
        <v>115</v>
      </c>
      <c r="M13" s="50" t="s">
        <v>121</v>
      </c>
      <c r="N13" s="44"/>
      <c r="O13" s="44"/>
      <c r="P13" s="51" t="s">
        <v>122</v>
      </c>
      <c r="Q13" s="44"/>
      <c r="R13" s="44" t="s">
        <v>106</v>
      </c>
      <c r="S13" s="88">
        <f>'[1]Serena 12.16'!$P$8</f>
        <v>4.5</v>
      </c>
      <c r="T13" s="46" t="s">
        <v>78</v>
      </c>
      <c r="U13" s="53"/>
      <c r="V13" s="100">
        <v>42</v>
      </c>
      <c r="W13" s="100">
        <v>38.5</v>
      </c>
      <c r="X13" s="100">
        <v>46</v>
      </c>
      <c r="Y13" s="100">
        <v>42</v>
      </c>
      <c r="Z13" s="100">
        <v>38.5</v>
      </c>
      <c r="AA13" s="100">
        <v>46</v>
      </c>
      <c r="AB13" s="47">
        <v>8</v>
      </c>
      <c r="AC13" s="90">
        <v>8</v>
      </c>
      <c r="AD13" s="54">
        <f t="shared" si="15"/>
        <v>1.4168E-2</v>
      </c>
      <c r="AE13" s="55">
        <v>63</v>
      </c>
      <c r="AF13" s="56">
        <f t="shared" si="1"/>
        <v>35573.122529644272</v>
      </c>
      <c r="AG13" s="57">
        <v>2250</v>
      </c>
      <c r="AH13" s="67">
        <f t="shared" si="2"/>
        <v>6.3250000000000001E-2</v>
      </c>
      <c r="AI13" s="91"/>
      <c r="AJ13" s="92">
        <v>0.253</v>
      </c>
      <c r="AK13" s="61">
        <f t="shared" si="16"/>
        <v>1.1385000000000001</v>
      </c>
      <c r="AL13" s="61">
        <f t="shared" si="17"/>
        <v>5.7017500000000005</v>
      </c>
      <c r="AM13" s="60">
        <v>0.01</v>
      </c>
      <c r="AN13" s="61">
        <f t="shared" si="5"/>
        <v>0.08</v>
      </c>
      <c r="AO13" s="60">
        <v>0.06</v>
      </c>
      <c r="AP13" s="61">
        <f t="shared" si="6"/>
        <v>0.48</v>
      </c>
      <c r="AQ13" s="62">
        <v>0</v>
      </c>
      <c r="AR13" s="60">
        <v>0</v>
      </c>
      <c r="AS13" s="93">
        <f t="shared" si="7"/>
        <v>0</v>
      </c>
      <c r="AT13" s="61">
        <f t="shared" si="8"/>
        <v>0.55999999999999994</v>
      </c>
      <c r="AU13" s="61">
        <f t="shared" si="9"/>
        <v>6.2617500000000001</v>
      </c>
      <c r="AV13" s="94">
        <f t="shared" si="10"/>
        <v>0.21728124999999998</v>
      </c>
      <c r="AW13" s="64">
        <v>8</v>
      </c>
      <c r="AX13" s="75">
        <v>19.989999999999998</v>
      </c>
      <c r="AY13" s="95">
        <f t="shared" si="18"/>
        <v>0.59979989994997496</v>
      </c>
      <c r="AZ13" s="75"/>
      <c r="BA13" s="65">
        <f t="shared" si="23"/>
        <v>3900</v>
      </c>
      <c r="BB13" s="66">
        <v>2400</v>
      </c>
      <c r="BC13" s="66">
        <v>1500</v>
      </c>
      <c r="BD13" s="66"/>
      <c r="BE13" s="61">
        <f t="shared" si="19"/>
        <v>24420.825000000001</v>
      </c>
      <c r="BF13" s="61">
        <f t="shared" si="20"/>
        <v>31200</v>
      </c>
      <c r="BG13" s="61">
        <f t="shared" si="21"/>
        <v>77961</v>
      </c>
      <c r="BH13" s="76">
        <v>36.26</v>
      </c>
      <c r="BI13" s="81"/>
      <c r="BJ13" s="81"/>
      <c r="BK13" s="96" t="s">
        <v>107</v>
      </c>
      <c r="BL13" s="96" t="s">
        <v>81</v>
      </c>
      <c r="BM13" s="97" t="s">
        <v>108</v>
      </c>
      <c r="BN13" s="98" t="s">
        <v>118</v>
      </c>
      <c r="BO13" s="50" t="s">
        <v>121</v>
      </c>
      <c r="BP13" s="70">
        <v>2400</v>
      </c>
      <c r="BQ13" s="70">
        <v>1500</v>
      </c>
      <c r="BR13" s="70"/>
      <c r="BS13" s="73"/>
    </row>
    <row r="14" spans="1:71" s="72" customFormat="1" ht="50.1" customHeight="1">
      <c r="A14" s="43"/>
      <c r="B14" s="196"/>
      <c r="C14" s="44"/>
      <c r="D14" s="44" t="s">
        <v>66</v>
      </c>
      <c r="E14" s="46" t="s">
        <v>67</v>
      </c>
      <c r="F14" s="45" t="s">
        <v>282</v>
      </c>
      <c r="G14" s="47" t="s">
        <v>123</v>
      </c>
      <c r="H14" s="47" t="s">
        <v>124</v>
      </c>
      <c r="I14" s="47" t="s">
        <v>125</v>
      </c>
      <c r="J14" s="68" t="s">
        <v>126</v>
      </c>
      <c r="K14" s="68" t="s">
        <v>126</v>
      </c>
      <c r="L14" s="103" t="s">
        <v>127</v>
      </c>
      <c r="M14" s="48" t="s">
        <v>128</v>
      </c>
      <c r="N14" s="44"/>
      <c r="O14" s="44"/>
      <c r="P14" s="51" t="s">
        <v>129</v>
      </c>
      <c r="Q14" s="44"/>
      <c r="R14" s="44" t="s">
        <v>106</v>
      </c>
      <c r="S14" s="88">
        <v>3.24</v>
      </c>
      <c r="T14" s="46" t="s">
        <v>78</v>
      </c>
      <c r="U14" s="53"/>
      <c r="V14" s="192">
        <v>35.5</v>
      </c>
      <c r="W14" s="192">
        <v>36.5</v>
      </c>
      <c r="X14" s="190">
        <v>35</v>
      </c>
      <c r="Y14" s="104">
        <v>16</v>
      </c>
      <c r="Z14" s="104">
        <v>8</v>
      </c>
      <c r="AA14" s="104">
        <v>20</v>
      </c>
      <c r="AB14" s="47">
        <v>8</v>
      </c>
      <c r="AC14" s="105">
        <v>2</v>
      </c>
      <c r="AD14" s="54">
        <f t="shared" ref="AD14:AD15" si="24">IF(Y14="","",Y14*Z14*AA14/1000000)</f>
        <v>2.5600000000000002E-3</v>
      </c>
      <c r="AE14" s="55">
        <v>63</v>
      </c>
      <c r="AF14" s="56">
        <f t="shared" ref="AF14:AF15" si="25">IF(AC14="","",AE14/AD14*AC14)</f>
        <v>49218.749999999993</v>
      </c>
      <c r="AG14" s="57">
        <v>2250</v>
      </c>
      <c r="AH14" s="58">
        <f t="shared" ref="AH14:AH15" si="26">IF(ISERROR(AG14/AF14),"",AG14/AF14)</f>
        <v>4.5714285714285721E-2</v>
      </c>
      <c r="AI14" s="81" t="s">
        <v>79</v>
      </c>
      <c r="AJ14" s="106">
        <v>0.218</v>
      </c>
      <c r="AK14" s="58">
        <f t="shared" si="16"/>
        <v>0.70632000000000006</v>
      </c>
      <c r="AL14" s="58">
        <f t="shared" si="17"/>
        <v>3.9920342857142863</v>
      </c>
      <c r="AM14" s="60">
        <v>0.01</v>
      </c>
      <c r="AN14" s="61">
        <f t="shared" ref="AN14:AN15" si="27">IF(ISERROR(AW14*AM14),"",AW14*AM14)</f>
        <v>6.25E-2</v>
      </c>
      <c r="AO14" s="60">
        <v>0.06</v>
      </c>
      <c r="AP14" s="58">
        <f t="shared" ref="AP14:AP15" si="28">IF(ISERROR(AW14*AO14),"",AW14*AO14)</f>
        <v>0.375</v>
      </c>
      <c r="AQ14" s="62">
        <v>0</v>
      </c>
      <c r="AR14" s="60">
        <v>0</v>
      </c>
      <c r="AS14" s="58">
        <f t="shared" ref="AS14:AS15" si="29">IF(ISERROR(AW14*AR14),"",AW14*AR14)</f>
        <v>0</v>
      </c>
      <c r="AT14" s="58">
        <f t="shared" ref="AT14:AT15" si="30">IF(ISERROR(AN14+AP14+AS14),"",AN14+AP14+AS14)</f>
        <v>0.4375</v>
      </c>
      <c r="AU14" s="58">
        <f t="shared" ref="AU14:AU15" si="31">IF(ISERROR(AL14+AT14),"",AL14+AT14)</f>
        <v>4.4295342857142863</v>
      </c>
      <c r="AV14" s="63">
        <f t="shared" ref="AV14:AV15" si="32">IF(ISERROR((AW14-AU14)/AW14),"",(AW14-AU14)/AW14)</f>
        <v>0.29127451428571421</v>
      </c>
      <c r="AW14" s="64">
        <v>6.25</v>
      </c>
      <c r="AX14" s="62">
        <v>14.99</v>
      </c>
      <c r="AY14" s="63">
        <f t="shared" si="18"/>
        <v>0.58305537024683118</v>
      </c>
      <c r="AZ14" s="62"/>
      <c r="BA14" s="107">
        <f>SUM(BB14:BD14)</f>
        <v>1200</v>
      </c>
      <c r="BB14" s="108"/>
      <c r="BC14" s="108">
        <v>1200</v>
      </c>
      <c r="BD14" s="108"/>
      <c r="BE14" s="61">
        <f t="shared" si="19"/>
        <v>5315.4411428571439</v>
      </c>
      <c r="BF14" s="61">
        <f t="shared" si="20"/>
        <v>7500</v>
      </c>
      <c r="BG14" s="61">
        <f>IF(ISERROR(AX14*BA14),"",AX14*BA14)</f>
        <v>17988</v>
      </c>
      <c r="BH14" s="76">
        <v>27.21</v>
      </c>
      <c r="BI14" s="44"/>
      <c r="BJ14" s="44"/>
      <c r="BK14" s="53" t="s">
        <v>130</v>
      </c>
      <c r="BL14" s="53" t="s">
        <v>81</v>
      </c>
      <c r="BM14" s="109" t="s">
        <v>131</v>
      </c>
      <c r="BN14" s="110"/>
      <c r="BO14" s="111" t="s">
        <v>132</v>
      </c>
      <c r="BP14" s="70"/>
      <c r="BQ14" s="70">
        <v>1200</v>
      </c>
      <c r="BR14" s="70"/>
      <c r="BS14" s="73"/>
    </row>
    <row r="15" spans="1:71" s="72" customFormat="1" ht="50.1" customHeight="1">
      <c r="A15" s="43"/>
      <c r="B15" s="196"/>
      <c r="C15" s="44"/>
      <c r="D15" s="44" t="s">
        <v>66</v>
      </c>
      <c r="E15" s="46" t="s">
        <v>67</v>
      </c>
      <c r="F15" s="45" t="s">
        <v>281</v>
      </c>
      <c r="G15" s="47" t="s">
        <v>123</v>
      </c>
      <c r="H15" s="47" t="s">
        <v>133</v>
      </c>
      <c r="I15" s="47" t="s">
        <v>125</v>
      </c>
      <c r="J15" s="68" t="s">
        <v>126</v>
      </c>
      <c r="K15" s="68" t="s">
        <v>126</v>
      </c>
      <c r="L15" s="47" t="s">
        <v>134</v>
      </c>
      <c r="M15" s="48" t="s">
        <v>128</v>
      </c>
      <c r="N15" s="44"/>
      <c r="O15" s="44"/>
      <c r="P15" s="51" t="s">
        <v>135</v>
      </c>
      <c r="Q15" s="44"/>
      <c r="R15" s="44" t="s">
        <v>106</v>
      </c>
      <c r="S15" s="88">
        <v>3.57</v>
      </c>
      <c r="T15" s="46" t="s">
        <v>78</v>
      </c>
      <c r="U15" s="53"/>
      <c r="V15" s="192"/>
      <c r="W15" s="192"/>
      <c r="X15" s="190"/>
      <c r="Y15" s="104">
        <v>10</v>
      </c>
      <c r="Z15" s="104">
        <v>10</v>
      </c>
      <c r="AA15" s="104">
        <v>14</v>
      </c>
      <c r="AB15" s="47">
        <v>8</v>
      </c>
      <c r="AC15" s="105">
        <v>1</v>
      </c>
      <c r="AD15" s="54">
        <f t="shared" si="24"/>
        <v>1.4E-3</v>
      </c>
      <c r="AE15" s="55">
        <v>63</v>
      </c>
      <c r="AF15" s="56">
        <f t="shared" si="25"/>
        <v>45000</v>
      </c>
      <c r="AG15" s="57">
        <v>2250</v>
      </c>
      <c r="AH15" s="58">
        <f t="shared" si="26"/>
        <v>0.05</v>
      </c>
      <c r="AI15" s="112" t="s">
        <v>136</v>
      </c>
      <c r="AJ15" s="106">
        <v>0.218</v>
      </c>
      <c r="AK15" s="58">
        <f t="shared" si="16"/>
        <v>0.77825999999999995</v>
      </c>
      <c r="AL15" s="58">
        <f t="shared" si="17"/>
        <v>4.3982599999999996</v>
      </c>
      <c r="AM15" s="60">
        <v>0.01</v>
      </c>
      <c r="AN15" s="61">
        <f t="shared" si="27"/>
        <v>6.7500000000000004E-2</v>
      </c>
      <c r="AO15" s="60">
        <v>0.06</v>
      </c>
      <c r="AP15" s="58">
        <f t="shared" si="28"/>
        <v>0.40499999999999997</v>
      </c>
      <c r="AQ15" s="62">
        <v>0</v>
      </c>
      <c r="AR15" s="60">
        <v>0</v>
      </c>
      <c r="AS15" s="58">
        <f t="shared" si="29"/>
        <v>0</v>
      </c>
      <c r="AT15" s="58">
        <f t="shared" si="30"/>
        <v>0.47249999999999998</v>
      </c>
      <c r="AU15" s="58">
        <f t="shared" si="31"/>
        <v>4.8707599999999998</v>
      </c>
      <c r="AV15" s="63">
        <f t="shared" si="32"/>
        <v>0.27840592592592595</v>
      </c>
      <c r="AW15" s="64">
        <v>6.75</v>
      </c>
      <c r="AX15" s="62">
        <v>14.99</v>
      </c>
      <c r="AY15" s="63">
        <f t="shared" si="18"/>
        <v>0.54969979986657769</v>
      </c>
      <c r="AZ15" s="62"/>
      <c r="BA15" s="107">
        <f>SUM(BB15:BD15)</f>
        <v>1200</v>
      </c>
      <c r="BB15" s="108"/>
      <c r="BC15" s="108">
        <v>1200</v>
      </c>
      <c r="BD15" s="108"/>
      <c r="BE15" s="61">
        <f t="shared" si="19"/>
        <v>5844.9119999999994</v>
      </c>
      <c r="BF15" s="61">
        <f t="shared" si="20"/>
        <v>8100</v>
      </c>
      <c r="BG15" s="61">
        <f>IF(ISERROR(AX15*BA15),"",AX15*BA15)</f>
        <v>17988</v>
      </c>
      <c r="BH15" s="76" t="str">
        <f t="shared" ref="BH15" si="33">IF(V15="","",V15*W15*X15/1000000/AC15*BA15)</f>
        <v/>
      </c>
      <c r="BI15" s="44"/>
      <c r="BJ15" s="44"/>
      <c r="BK15" s="53" t="s">
        <v>130</v>
      </c>
      <c r="BL15" s="53" t="s">
        <v>81</v>
      </c>
      <c r="BM15" s="109" t="s">
        <v>131</v>
      </c>
      <c r="BN15" s="113"/>
      <c r="BO15" s="114"/>
      <c r="BP15" s="70"/>
      <c r="BQ15" s="70">
        <v>1200</v>
      </c>
      <c r="BR15" s="70"/>
      <c r="BS15" s="73"/>
    </row>
    <row r="16" spans="1:71" s="72" customFormat="1" ht="30" customHeight="1">
      <c r="A16" s="43"/>
      <c r="B16" s="191" t="s">
        <v>137</v>
      </c>
      <c r="C16" s="44"/>
      <c r="D16" s="44" t="s">
        <v>66</v>
      </c>
      <c r="E16" s="46" t="s">
        <v>67</v>
      </c>
      <c r="F16" s="45" t="s">
        <v>281</v>
      </c>
      <c r="G16" s="47" t="s">
        <v>138</v>
      </c>
      <c r="H16" s="47" t="s">
        <v>139</v>
      </c>
      <c r="I16" s="47" t="s">
        <v>125</v>
      </c>
      <c r="J16" s="68" t="s">
        <v>126</v>
      </c>
      <c r="K16" s="68" t="s">
        <v>126</v>
      </c>
      <c r="L16" s="47" t="s">
        <v>140</v>
      </c>
      <c r="M16" s="115" t="s">
        <v>137</v>
      </c>
      <c r="N16" s="44"/>
      <c r="O16" s="44"/>
      <c r="P16" s="51" t="s">
        <v>141</v>
      </c>
      <c r="Q16" s="44"/>
      <c r="R16" s="44" t="s">
        <v>106</v>
      </c>
      <c r="S16" s="116">
        <f>'[1]Serena 12.16'!O29</f>
        <v>2.8</v>
      </c>
      <c r="T16" s="46" t="s">
        <v>78</v>
      </c>
      <c r="U16" s="53"/>
      <c r="V16" s="192">
        <v>23.4</v>
      </c>
      <c r="W16" s="192">
        <v>26.9</v>
      </c>
      <c r="X16" s="190">
        <v>29.1</v>
      </c>
      <c r="Y16" s="104">
        <v>15</v>
      </c>
      <c r="Z16" s="104">
        <v>8</v>
      </c>
      <c r="AA16" s="104">
        <v>21</v>
      </c>
      <c r="AB16" s="47">
        <v>8</v>
      </c>
      <c r="AC16" s="105">
        <v>2</v>
      </c>
      <c r="AD16" s="54">
        <f t="shared" ref="AD16:AD21" si="34">IF(Y16="","",Y16*Z16*AA16/1000000)</f>
        <v>2.5200000000000001E-3</v>
      </c>
      <c r="AE16" s="55">
        <v>63</v>
      </c>
      <c r="AF16" s="56">
        <f t="shared" ref="AF16:AF21" si="35">IF(AC16="","",AE16/AD16*AC16)</f>
        <v>50000</v>
      </c>
      <c r="AG16" s="57">
        <v>2250</v>
      </c>
      <c r="AH16" s="58">
        <f t="shared" ref="AH16:AH21" si="36">IF(ISERROR(AG16/AF16),"",AG16/AF16)</f>
        <v>4.4999999999999998E-2</v>
      </c>
      <c r="AI16" s="44" t="s">
        <v>79</v>
      </c>
      <c r="AJ16" s="106">
        <v>0.218</v>
      </c>
      <c r="AK16" s="58">
        <f t="shared" ref="AK16:AK21" si="37">IF(ISERROR(S16*AJ16),"",S16*AJ16)</f>
        <v>0.61039999999999994</v>
      </c>
      <c r="AL16" s="58">
        <f t="shared" ref="AL16:AL21" si="38">IF(ISERROR(S16+AH16+AK16),"",S16+AH16+AK16)</f>
        <v>3.4553999999999996</v>
      </c>
      <c r="AM16" s="60">
        <v>0.01</v>
      </c>
      <c r="AN16" s="61">
        <f t="shared" ref="AN16:AN21" si="39">IF(ISERROR(AW16*AM16),"",AW16*AM16)</f>
        <v>5.5E-2</v>
      </c>
      <c r="AO16" s="60">
        <v>0.06</v>
      </c>
      <c r="AP16" s="58">
        <f t="shared" ref="AP16:AP21" si="40">IF(ISERROR(AW16*AO16),"",AW16*AO16)</f>
        <v>0.32999999999999996</v>
      </c>
      <c r="AQ16" s="62">
        <v>0</v>
      </c>
      <c r="AR16" s="60">
        <v>0</v>
      </c>
      <c r="AS16" s="58">
        <f t="shared" ref="AS16:AS21" si="41">IF(ISERROR(AW16*AR16),"",AW16*AR16)</f>
        <v>0</v>
      </c>
      <c r="AT16" s="58">
        <f t="shared" ref="AT16:AT21" si="42">IF(ISERROR(AN16+AP16+AS16),"",AN16+AP16+AS16)</f>
        <v>0.38499999999999995</v>
      </c>
      <c r="AU16" s="58">
        <f t="shared" ref="AU16:AU21" si="43">IF(ISERROR(AL16+AT16),"",AL16+AT16)</f>
        <v>3.8403999999999994</v>
      </c>
      <c r="AV16" s="63">
        <f t="shared" ref="AV16:AV21" si="44">IF(ISERROR((AW16-AU16)/AW16),"",(AW16-AU16)/AW16)</f>
        <v>0.30174545454545465</v>
      </c>
      <c r="AW16" s="64">
        <v>5.5</v>
      </c>
      <c r="AX16" s="62">
        <v>12.99</v>
      </c>
      <c r="AY16" s="63">
        <f t="shared" ref="AY16:AY21" si="45">IF(ISERROR((AX16-AW16)/AX16),"",(AX16-AW16)/AX16)</f>
        <v>0.57659738260200155</v>
      </c>
      <c r="AZ16" s="62"/>
      <c r="BA16" s="107">
        <f>SUM(BB16:BD16)</f>
        <v>1200</v>
      </c>
      <c r="BB16" s="108"/>
      <c r="BC16" s="108">
        <v>1200</v>
      </c>
      <c r="BD16" s="108"/>
      <c r="BE16" s="61">
        <f t="shared" ref="BE16:BE21" si="46">IF(ISERROR(AU16*BA16),"",AU16*BA16)</f>
        <v>4608.4799999999996</v>
      </c>
      <c r="BF16" s="61">
        <f t="shared" ref="BF16:BF21" si="47">IF(ISERROR(AW16*BA16),"",AW16*BA16)</f>
        <v>6600</v>
      </c>
      <c r="BG16" s="61">
        <f t="shared" ref="BG16:BG21" si="48">IF(ISERROR(AX16*BA16),"",AX16*BA16)</f>
        <v>15588</v>
      </c>
      <c r="BH16" s="76">
        <v>10.99</v>
      </c>
      <c r="BI16" s="44"/>
      <c r="BJ16" s="44"/>
      <c r="BK16" s="53" t="s">
        <v>130</v>
      </c>
      <c r="BL16" s="53" t="s">
        <v>81</v>
      </c>
      <c r="BM16" s="109" t="s">
        <v>131</v>
      </c>
      <c r="BN16" s="117" t="s">
        <v>132</v>
      </c>
      <c r="BO16" s="114"/>
      <c r="BP16" s="70"/>
      <c r="BQ16" s="70">
        <v>1200</v>
      </c>
      <c r="BR16" s="70"/>
      <c r="BS16" s="73"/>
    </row>
    <row r="17" spans="1:71" s="72" customFormat="1" ht="30" customHeight="1">
      <c r="A17" s="43"/>
      <c r="B17" s="191"/>
      <c r="C17" s="44"/>
      <c r="D17" s="44" t="s">
        <v>66</v>
      </c>
      <c r="E17" s="46" t="s">
        <v>67</v>
      </c>
      <c r="F17" s="45" t="s">
        <v>281</v>
      </c>
      <c r="G17" s="47" t="s">
        <v>138</v>
      </c>
      <c r="H17" s="47" t="s">
        <v>142</v>
      </c>
      <c r="I17" s="47" t="s">
        <v>143</v>
      </c>
      <c r="J17" s="68" t="s">
        <v>126</v>
      </c>
      <c r="K17" s="68" t="s">
        <v>126</v>
      </c>
      <c r="L17" s="47" t="s">
        <v>144</v>
      </c>
      <c r="M17" s="115" t="s">
        <v>137</v>
      </c>
      <c r="N17" s="44"/>
      <c r="O17" s="44"/>
      <c r="P17" s="51" t="s">
        <v>145</v>
      </c>
      <c r="Q17" s="44"/>
      <c r="R17" s="44" t="s">
        <v>106</v>
      </c>
      <c r="S17" s="116">
        <f>'[1]Serena 12.16'!O30</f>
        <v>2.54</v>
      </c>
      <c r="T17" s="46" t="s">
        <v>78</v>
      </c>
      <c r="U17" s="53"/>
      <c r="V17" s="192"/>
      <c r="W17" s="192"/>
      <c r="X17" s="190"/>
      <c r="Y17" s="104">
        <v>8</v>
      </c>
      <c r="Z17" s="104">
        <v>8</v>
      </c>
      <c r="AA17" s="104">
        <v>11</v>
      </c>
      <c r="AB17" s="47">
        <v>8</v>
      </c>
      <c r="AC17" s="105">
        <v>1</v>
      </c>
      <c r="AD17" s="54">
        <f t="shared" si="34"/>
        <v>7.0399999999999998E-4</v>
      </c>
      <c r="AE17" s="55">
        <v>63</v>
      </c>
      <c r="AF17" s="56">
        <f t="shared" si="35"/>
        <v>89488.636363636368</v>
      </c>
      <c r="AG17" s="57">
        <v>2250</v>
      </c>
      <c r="AH17" s="58">
        <f t="shared" si="36"/>
        <v>2.514285714285714E-2</v>
      </c>
      <c r="AI17" s="118" t="s">
        <v>146</v>
      </c>
      <c r="AJ17" s="106">
        <v>0.5</v>
      </c>
      <c r="AK17" s="58">
        <f t="shared" si="37"/>
        <v>1.27</v>
      </c>
      <c r="AL17" s="58">
        <f t="shared" si="38"/>
        <v>3.8351428571428574</v>
      </c>
      <c r="AM17" s="60">
        <v>0.01</v>
      </c>
      <c r="AN17" s="61">
        <f t="shared" si="39"/>
        <v>5.6500000000000002E-2</v>
      </c>
      <c r="AO17" s="60">
        <v>0.06</v>
      </c>
      <c r="AP17" s="58">
        <f t="shared" si="40"/>
        <v>0.33900000000000002</v>
      </c>
      <c r="AQ17" s="62">
        <v>0</v>
      </c>
      <c r="AR17" s="60">
        <v>0</v>
      </c>
      <c r="AS17" s="58">
        <f t="shared" si="41"/>
        <v>0</v>
      </c>
      <c r="AT17" s="58">
        <f t="shared" si="42"/>
        <v>0.39550000000000002</v>
      </c>
      <c r="AU17" s="58">
        <f t="shared" si="43"/>
        <v>4.2306428571428576</v>
      </c>
      <c r="AV17" s="63">
        <f t="shared" si="44"/>
        <v>0.2512136536030341</v>
      </c>
      <c r="AW17" s="64">
        <v>5.65</v>
      </c>
      <c r="AX17" s="62">
        <v>12.99</v>
      </c>
      <c r="AY17" s="63">
        <f t="shared" si="45"/>
        <v>0.56505003849114699</v>
      </c>
      <c r="AZ17" s="62"/>
      <c r="BA17" s="107">
        <f t="shared" ref="BA17:BA21" si="49">SUM(BB17:BD17)</f>
        <v>600</v>
      </c>
      <c r="BB17" s="108"/>
      <c r="BC17" s="108">
        <v>600</v>
      </c>
      <c r="BD17" s="108"/>
      <c r="BE17" s="61">
        <f t="shared" si="46"/>
        <v>2538.3857142857146</v>
      </c>
      <c r="BF17" s="61">
        <f t="shared" si="47"/>
        <v>3390</v>
      </c>
      <c r="BG17" s="61">
        <f t="shared" si="48"/>
        <v>7794</v>
      </c>
      <c r="BH17" s="76" t="str">
        <f t="shared" ref="BH17:BH21" si="50">IF(V17="","",V17*W17*X17/1000000/AC17*BA17)</f>
        <v/>
      </c>
      <c r="BI17" s="44"/>
      <c r="BJ17" s="44"/>
      <c r="BK17" s="53" t="s">
        <v>130</v>
      </c>
      <c r="BL17" s="53" t="s">
        <v>81</v>
      </c>
      <c r="BM17" s="109" t="s">
        <v>131</v>
      </c>
      <c r="BN17" s="113"/>
      <c r="BO17" s="114"/>
      <c r="BP17" s="70"/>
      <c r="BQ17" s="70">
        <v>600</v>
      </c>
      <c r="BR17" s="70"/>
      <c r="BS17" s="73"/>
    </row>
    <row r="18" spans="1:71" s="72" customFormat="1" ht="30" customHeight="1">
      <c r="A18" s="43"/>
      <c r="B18" s="191"/>
      <c r="C18" s="44"/>
      <c r="D18" s="44" t="s">
        <v>66</v>
      </c>
      <c r="E18" s="46" t="s">
        <v>67</v>
      </c>
      <c r="F18" s="45" t="s">
        <v>281</v>
      </c>
      <c r="G18" s="47" t="s">
        <v>138</v>
      </c>
      <c r="H18" s="47" t="s">
        <v>147</v>
      </c>
      <c r="I18" s="47" t="s">
        <v>148</v>
      </c>
      <c r="J18" s="68" t="s">
        <v>126</v>
      </c>
      <c r="K18" s="68" t="s">
        <v>126</v>
      </c>
      <c r="L18" s="47" t="s">
        <v>144</v>
      </c>
      <c r="M18" s="115" t="s">
        <v>137</v>
      </c>
      <c r="N18" s="44"/>
      <c r="O18" s="44"/>
      <c r="P18" s="51" t="s">
        <v>149</v>
      </c>
      <c r="Q18" s="44"/>
      <c r="R18" s="44" t="s">
        <v>106</v>
      </c>
      <c r="S18" s="116">
        <f>'[1]Serena 12.16'!O31</f>
        <v>1.97</v>
      </c>
      <c r="T18" s="46" t="s">
        <v>78</v>
      </c>
      <c r="U18" s="53"/>
      <c r="V18" s="192"/>
      <c r="W18" s="192"/>
      <c r="X18" s="190"/>
      <c r="Y18" s="104">
        <v>8</v>
      </c>
      <c r="Z18" s="104">
        <v>8</v>
      </c>
      <c r="AA18" s="104">
        <v>11</v>
      </c>
      <c r="AB18" s="47">
        <v>8</v>
      </c>
      <c r="AC18" s="105">
        <v>1</v>
      </c>
      <c r="AD18" s="54">
        <f t="shared" si="34"/>
        <v>7.0399999999999998E-4</v>
      </c>
      <c r="AE18" s="55">
        <v>63</v>
      </c>
      <c r="AF18" s="56">
        <f t="shared" si="35"/>
        <v>89488.636363636368</v>
      </c>
      <c r="AG18" s="57">
        <v>2250</v>
      </c>
      <c r="AH18" s="58">
        <f t="shared" si="36"/>
        <v>2.514285714285714E-2</v>
      </c>
      <c r="AI18" s="118" t="s">
        <v>146</v>
      </c>
      <c r="AJ18" s="106">
        <v>0.5</v>
      </c>
      <c r="AK18" s="58">
        <f t="shared" si="37"/>
        <v>0.98499999999999999</v>
      </c>
      <c r="AL18" s="58">
        <f t="shared" si="38"/>
        <v>2.980142857142857</v>
      </c>
      <c r="AM18" s="60">
        <v>0.01</v>
      </c>
      <c r="AN18" s="61">
        <f t="shared" si="39"/>
        <v>4.4999999999999998E-2</v>
      </c>
      <c r="AO18" s="60">
        <v>0.06</v>
      </c>
      <c r="AP18" s="58">
        <f t="shared" si="40"/>
        <v>0.27</v>
      </c>
      <c r="AQ18" s="62">
        <v>0</v>
      </c>
      <c r="AR18" s="60">
        <v>0</v>
      </c>
      <c r="AS18" s="58">
        <f t="shared" si="41"/>
        <v>0</v>
      </c>
      <c r="AT18" s="58">
        <f t="shared" si="42"/>
        <v>0.315</v>
      </c>
      <c r="AU18" s="58">
        <f t="shared" si="43"/>
        <v>3.2951428571428569</v>
      </c>
      <c r="AV18" s="63">
        <f t="shared" si="44"/>
        <v>0.26774603174603179</v>
      </c>
      <c r="AW18" s="64">
        <v>4.5</v>
      </c>
      <c r="AX18" s="62">
        <v>9.99</v>
      </c>
      <c r="AY18" s="63">
        <f t="shared" si="45"/>
        <v>0.5495495495495496</v>
      </c>
      <c r="AZ18" s="62"/>
      <c r="BA18" s="107">
        <f t="shared" si="49"/>
        <v>600</v>
      </c>
      <c r="BB18" s="108"/>
      <c r="BC18" s="108">
        <v>600</v>
      </c>
      <c r="BD18" s="108"/>
      <c r="BE18" s="61">
        <f t="shared" si="46"/>
        <v>1977.0857142857142</v>
      </c>
      <c r="BF18" s="61">
        <f t="shared" si="47"/>
        <v>2700</v>
      </c>
      <c r="BG18" s="61">
        <f t="shared" si="48"/>
        <v>5994</v>
      </c>
      <c r="BH18" s="76" t="str">
        <f t="shared" si="50"/>
        <v/>
      </c>
      <c r="BI18" s="44"/>
      <c r="BJ18" s="44"/>
      <c r="BK18" s="53" t="s">
        <v>130</v>
      </c>
      <c r="BL18" s="53" t="s">
        <v>81</v>
      </c>
      <c r="BM18" s="109" t="s">
        <v>131</v>
      </c>
      <c r="BN18" s="119" t="s">
        <v>150</v>
      </c>
      <c r="BO18" s="114"/>
      <c r="BP18" s="70"/>
      <c r="BQ18" s="70">
        <v>600</v>
      </c>
      <c r="BR18" s="70"/>
      <c r="BS18" s="73"/>
    </row>
    <row r="19" spans="1:71" s="72" customFormat="1" ht="30" customHeight="1">
      <c r="A19" s="43"/>
      <c r="B19" s="191"/>
      <c r="C19" s="44"/>
      <c r="D19" s="44" t="s">
        <v>66</v>
      </c>
      <c r="E19" s="46" t="s">
        <v>67</v>
      </c>
      <c r="F19" s="45" t="s">
        <v>281</v>
      </c>
      <c r="G19" s="47" t="s">
        <v>138</v>
      </c>
      <c r="H19" s="47" t="s">
        <v>151</v>
      </c>
      <c r="I19" s="47" t="s">
        <v>152</v>
      </c>
      <c r="J19" s="68" t="s">
        <v>126</v>
      </c>
      <c r="K19" s="68" t="s">
        <v>126</v>
      </c>
      <c r="L19" s="47" t="s">
        <v>153</v>
      </c>
      <c r="M19" s="115" t="s">
        <v>137</v>
      </c>
      <c r="N19" s="44"/>
      <c r="O19" s="44"/>
      <c r="P19" s="51" t="s">
        <v>154</v>
      </c>
      <c r="Q19" s="44"/>
      <c r="R19" s="44" t="s">
        <v>106</v>
      </c>
      <c r="S19" s="116">
        <f>'[1]Serena 12.16'!O32</f>
        <v>1.68</v>
      </c>
      <c r="T19" s="46" t="s">
        <v>78</v>
      </c>
      <c r="U19" s="53"/>
      <c r="V19" s="192"/>
      <c r="W19" s="192"/>
      <c r="X19" s="190"/>
      <c r="Y19" s="104">
        <v>12</v>
      </c>
      <c r="Z19" s="104">
        <v>12</v>
      </c>
      <c r="AA19" s="104">
        <v>3</v>
      </c>
      <c r="AB19" s="47">
        <v>8</v>
      </c>
      <c r="AC19" s="105">
        <v>1</v>
      </c>
      <c r="AD19" s="120">
        <f t="shared" si="34"/>
        <v>4.3199999999999998E-4</v>
      </c>
      <c r="AE19" s="55">
        <v>63</v>
      </c>
      <c r="AF19" s="56">
        <f t="shared" si="35"/>
        <v>145833.33333333334</v>
      </c>
      <c r="AG19" s="57">
        <v>2250</v>
      </c>
      <c r="AH19" s="58">
        <f t="shared" si="36"/>
        <v>1.5428571428571427E-2</v>
      </c>
      <c r="AI19" s="118" t="s">
        <v>146</v>
      </c>
      <c r="AJ19" s="106">
        <v>0.5</v>
      </c>
      <c r="AK19" s="58">
        <f t="shared" si="37"/>
        <v>0.84</v>
      </c>
      <c r="AL19" s="58">
        <f t="shared" si="38"/>
        <v>2.5354285714285711</v>
      </c>
      <c r="AM19" s="60">
        <v>0.01</v>
      </c>
      <c r="AN19" s="61">
        <f t="shared" si="39"/>
        <v>3.7499999999999999E-2</v>
      </c>
      <c r="AO19" s="60">
        <v>0.06</v>
      </c>
      <c r="AP19" s="58">
        <f t="shared" si="40"/>
        <v>0.22499999999999998</v>
      </c>
      <c r="AQ19" s="62">
        <v>0</v>
      </c>
      <c r="AR19" s="60">
        <v>0</v>
      </c>
      <c r="AS19" s="58">
        <f t="shared" si="41"/>
        <v>0</v>
      </c>
      <c r="AT19" s="58">
        <f t="shared" si="42"/>
        <v>0.26249999999999996</v>
      </c>
      <c r="AU19" s="58">
        <f t="shared" si="43"/>
        <v>2.7979285714285709</v>
      </c>
      <c r="AV19" s="63">
        <f t="shared" si="44"/>
        <v>0.25388571428571444</v>
      </c>
      <c r="AW19" s="64">
        <v>3.75</v>
      </c>
      <c r="AX19" s="62">
        <v>7.99</v>
      </c>
      <c r="AY19" s="63">
        <f t="shared" si="45"/>
        <v>0.53066332916145187</v>
      </c>
      <c r="AZ19" s="62"/>
      <c r="BA19" s="107">
        <f t="shared" si="49"/>
        <v>600</v>
      </c>
      <c r="BB19" s="108"/>
      <c r="BC19" s="108">
        <v>600</v>
      </c>
      <c r="BD19" s="108"/>
      <c r="BE19" s="61">
        <f t="shared" si="46"/>
        <v>1678.7571428571425</v>
      </c>
      <c r="BF19" s="61">
        <f t="shared" si="47"/>
        <v>2250</v>
      </c>
      <c r="BG19" s="61">
        <f t="shared" si="48"/>
        <v>4794</v>
      </c>
      <c r="BH19" s="76" t="str">
        <f t="shared" si="50"/>
        <v/>
      </c>
      <c r="BI19" s="44"/>
      <c r="BJ19" s="44"/>
      <c r="BK19" s="53" t="s">
        <v>130</v>
      </c>
      <c r="BL19" s="53" t="s">
        <v>81</v>
      </c>
      <c r="BM19" s="109" t="s">
        <v>131</v>
      </c>
      <c r="BN19" s="113"/>
      <c r="BO19" s="114"/>
      <c r="BP19" s="70"/>
      <c r="BQ19" s="70">
        <v>600</v>
      </c>
      <c r="BR19" s="70"/>
      <c r="BS19" s="73"/>
    </row>
    <row r="20" spans="1:71" s="72" customFormat="1" ht="30" customHeight="1">
      <c r="A20" s="43"/>
      <c r="B20" s="191"/>
      <c r="C20" s="44"/>
      <c r="D20" s="44" t="s">
        <v>66</v>
      </c>
      <c r="E20" s="46" t="s">
        <v>67</v>
      </c>
      <c r="F20" s="45" t="s">
        <v>281</v>
      </c>
      <c r="G20" s="47" t="s">
        <v>138</v>
      </c>
      <c r="H20" s="47" t="s">
        <v>155</v>
      </c>
      <c r="I20" s="47" t="s">
        <v>156</v>
      </c>
      <c r="J20" s="68" t="s">
        <v>126</v>
      </c>
      <c r="K20" s="68" t="s">
        <v>126</v>
      </c>
      <c r="L20" s="47" t="s">
        <v>157</v>
      </c>
      <c r="M20" s="115" t="s">
        <v>137</v>
      </c>
      <c r="N20" s="44"/>
      <c r="O20" s="44"/>
      <c r="P20" s="51" t="s">
        <v>158</v>
      </c>
      <c r="Q20" s="44"/>
      <c r="R20" s="44" t="s">
        <v>106</v>
      </c>
      <c r="S20" s="116">
        <f>'[1]Serena 12.16'!O33</f>
        <v>2.84</v>
      </c>
      <c r="T20" s="46" t="s">
        <v>78</v>
      </c>
      <c r="U20" s="44"/>
      <c r="V20" s="192"/>
      <c r="W20" s="192"/>
      <c r="X20" s="190"/>
      <c r="Y20" s="104">
        <v>10</v>
      </c>
      <c r="Z20" s="104">
        <v>10</v>
      </c>
      <c r="AA20" s="104">
        <v>11</v>
      </c>
      <c r="AB20" s="47">
        <v>8</v>
      </c>
      <c r="AC20" s="105">
        <v>1</v>
      </c>
      <c r="AD20" s="54">
        <f t="shared" si="34"/>
        <v>1.1000000000000001E-3</v>
      </c>
      <c r="AE20" s="55">
        <v>63</v>
      </c>
      <c r="AF20" s="56">
        <f t="shared" si="35"/>
        <v>57272.727272727272</v>
      </c>
      <c r="AG20" s="57">
        <v>2250</v>
      </c>
      <c r="AH20" s="58">
        <f t="shared" si="36"/>
        <v>3.9285714285714285E-2</v>
      </c>
      <c r="AI20" s="118" t="s">
        <v>146</v>
      </c>
      <c r="AJ20" s="106">
        <v>0.5</v>
      </c>
      <c r="AK20" s="58">
        <f t="shared" si="37"/>
        <v>1.42</v>
      </c>
      <c r="AL20" s="58">
        <f t="shared" si="38"/>
        <v>4.2992857142857144</v>
      </c>
      <c r="AM20" s="60">
        <v>0.01</v>
      </c>
      <c r="AN20" s="61">
        <f t="shared" si="39"/>
        <v>6.25E-2</v>
      </c>
      <c r="AO20" s="60">
        <v>0.06</v>
      </c>
      <c r="AP20" s="58">
        <f t="shared" si="40"/>
        <v>0.375</v>
      </c>
      <c r="AQ20" s="62">
        <v>0</v>
      </c>
      <c r="AR20" s="60">
        <v>0</v>
      </c>
      <c r="AS20" s="58">
        <f t="shared" si="41"/>
        <v>0</v>
      </c>
      <c r="AT20" s="58">
        <f t="shared" si="42"/>
        <v>0.4375</v>
      </c>
      <c r="AU20" s="58">
        <f t="shared" si="43"/>
        <v>4.7367857142857144</v>
      </c>
      <c r="AV20" s="59">
        <f t="shared" si="44"/>
        <v>0.2421142857142857</v>
      </c>
      <c r="AW20" s="64">
        <v>6.25</v>
      </c>
      <c r="AX20" s="62">
        <v>14.99</v>
      </c>
      <c r="AY20" s="59">
        <f t="shared" si="45"/>
        <v>0.58305537024683118</v>
      </c>
      <c r="AZ20" s="62"/>
      <c r="BA20" s="107">
        <f t="shared" si="49"/>
        <v>600</v>
      </c>
      <c r="BB20" s="108"/>
      <c r="BC20" s="108">
        <v>600</v>
      </c>
      <c r="BD20" s="108"/>
      <c r="BE20" s="61">
        <f t="shared" si="46"/>
        <v>2842.0714285714284</v>
      </c>
      <c r="BF20" s="61">
        <f t="shared" si="47"/>
        <v>3750</v>
      </c>
      <c r="BG20" s="61">
        <f t="shared" si="48"/>
        <v>8994</v>
      </c>
      <c r="BH20" s="76" t="str">
        <f t="shared" si="50"/>
        <v/>
      </c>
      <c r="BI20" s="44"/>
      <c r="BJ20" s="44"/>
      <c r="BK20" s="53" t="s">
        <v>130</v>
      </c>
      <c r="BL20" s="53" t="s">
        <v>81</v>
      </c>
      <c r="BM20" s="109" t="s">
        <v>131</v>
      </c>
      <c r="BN20" s="121" t="s">
        <v>159</v>
      </c>
      <c r="BO20" s="114"/>
      <c r="BP20" s="70"/>
      <c r="BQ20" s="70">
        <v>600</v>
      </c>
      <c r="BR20" s="70"/>
      <c r="BS20" s="73"/>
    </row>
    <row r="21" spans="1:71" s="72" customFormat="1" ht="30" customHeight="1">
      <c r="A21" s="43"/>
      <c r="B21" s="191"/>
      <c r="C21" s="44"/>
      <c r="D21" s="44" t="s">
        <v>66</v>
      </c>
      <c r="E21" s="46" t="s">
        <v>67</v>
      </c>
      <c r="F21" s="45" t="s">
        <v>281</v>
      </c>
      <c r="G21" s="47" t="s">
        <v>138</v>
      </c>
      <c r="H21" s="47" t="s">
        <v>160</v>
      </c>
      <c r="I21" s="47" t="s">
        <v>161</v>
      </c>
      <c r="J21" s="68" t="s">
        <v>126</v>
      </c>
      <c r="K21" s="68" t="s">
        <v>126</v>
      </c>
      <c r="L21" s="47" t="s">
        <v>162</v>
      </c>
      <c r="M21" s="115" t="s">
        <v>137</v>
      </c>
      <c r="N21" s="44"/>
      <c r="O21" s="44"/>
      <c r="P21" s="51" t="s">
        <v>163</v>
      </c>
      <c r="Q21" s="44"/>
      <c r="R21" s="44" t="s">
        <v>106</v>
      </c>
      <c r="S21" s="116">
        <f>'[1]Serena 12.16'!O34</f>
        <v>3.28</v>
      </c>
      <c r="T21" s="46" t="s">
        <v>78</v>
      </c>
      <c r="U21" s="44"/>
      <c r="V21" s="192"/>
      <c r="W21" s="192"/>
      <c r="X21" s="190"/>
      <c r="Y21" s="104">
        <v>27</v>
      </c>
      <c r="Z21" s="104">
        <v>15</v>
      </c>
      <c r="AA21" s="104">
        <v>2</v>
      </c>
      <c r="AB21" s="47">
        <v>8</v>
      </c>
      <c r="AC21" s="105">
        <v>1</v>
      </c>
      <c r="AD21" s="54">
        <f t="shared" si="34"/>
        <v>8.0999999999999996E-4</v>
      </c>
      <c r="AE21" s="55">
        <v>63</v>
      </c>
      <c r="AF21" s="56">
        <f t="shared" si="35"/>
        <v>77777.777777777781</v>
      </c>
      <c r="AG21" s="57">
        <v>2250</v>
      </c>
      <c r="AH21" s="58">
        <f t="shared" si="36"/>
        <v>2.8928571428571428E-2</v>
      </c>
      <c r="AI21" s="122" t="s">
        <v>164</v>
      </c>
      <c r="AJ21" s="106">
        <v>0.313</v>
      </c>
      <c r="AK21" s="58">
        <f t="shared" si="37"/>
        <v>1.02664</v>
      </c>
      <c r="AL21" s="58">
        <f t="shared" si="38"/>
        <v>4.3355685714285714</v>
      </c>
      <c r="AM21" s="60">
        <v>0.01</v>
      </c>
      <c r="AN21" s="61">
        <f t="shared" si="39"/>
        <v>6.5000000000000002E-2</v>
      </c>
      <c r="AO21" s="60">
        <v>0.06</v>
      </c>
      <c r="AP21" s="58">
        <f t="shared" si="40"/>
        <v>0.39</v>
      </c>
      <c r="AQ21" s="62">
        <v>0</v>
      </c>
      <c r="AR21" s="60">
        <v>0</v>
      </c>
      <c r="AS21" s="58">
        <f t="shared" si="41"/>
        <v>0</v>
      </c>
      <c r="AT21" s="58">
        <f t="shared" si="42"/>
        <v>0.45500000000000002</v>
      </c>
      <c r="AU21" s="58">
        <f t="shared" si="43"/>
        <v>4.7905685714285715</v>
      </c>
      <c r="AV21" s="123">
        <f t="shared" si="44"/>
        <v>0.26298945054945055</v>
      </c>
      <c r="AW21" s="64">
        <v>6.5</v>
      </c>
      <c r="AX21" s="62">
        <v>14.99</v>
      </c>
      <c r="AY21" s="123">
        <f t="shared" si="45"/>
        <v>0.56637758505670444</v>
      </c>
      <c r="AZ21" s="62"/>
      <c r="BA21" s="107">
        <f t="shared" si="49"/>
        <v>600</v>
      </c>
      <c r="BB21" s="108"/>
      <c r="BC21" s="108">
        <v>600</v>
      </c>
      <c r="BD21" s="108"/>
      <c r="BE21" s="61">
        <f t="shared" si="46"/>
        <v>2874.341142857143</v>
      </c>
      <c r="BF21" s="61">
        <f t="shared" si="47"/>
        <v>3900</v>
      </c>
      <c r="BG21" s="61">
        <f t="shared" si="48"/>
        <v>8994</v>
      </c>
      <c r="BH21" s="76" t="str">
        <f t="shared" si="50"/>
        <v/>
      </c>
      <c r="BI21" s="44"/>
      <c r="BJ21" s="44"/>
      <c r="BK21" s="53" t="s">
        <v>130</v>
      </c>
      <c r="BL21" s="53" t="s">
        <v>81</v>
      </c>
      <c r="BM21" s="109" t="s">
        <v>131</v>
      </c>
      <c r="BN21" s="113"/>
      <c r="BO21" s="114"/>
      <c r="BP21" s="70"/>
      <c r="BQ21" s="70">
        <v>600</v>
      </c>
      <c r="BR21" s="70"/>
      <c r="BS21" s="73"/>
    </row>
    <row r="22" spans="1:71" s="72" customFormat="1" ht="129" customHeight="1">
      <c r="A22" s="43"/>
      <c r="B22" s="44"/>
      <c r="C22" s="44"/>
      <c r="D22" s="101" t="s">
        <v>66</v>
      </c>
      <c r="E22" s="46" t="s">
        <v>67</v>
      </c>
      <c r="F22" s="46" t="s">
        <v>165</v>
      </c>
      <c r="G22" s="44" t="s">
        <v>166</v>
      </c>
      <c r="H22" s="124" t="s">
        <v>167</v>
      </c>
      <c r="I22" s="188" t="s">
        <v>303</v>
      </c>
      <c r="J22" s="125" t="s">
        <v>168</v>
      </c>
      <c r="K22" s="125" t="s">
        <v>168</v>
      </c>
      <c r="L22" s="126" t="s">
        <v>169</v>
      </c>
      <c r="M22" s="44"/>
      <c r="N22" s="44"/>
      <c r="O22" s="44"/>
      <c r="P22" s="51" t="s">
        <v>283</v>
      </c>
      <c r="Q22" s="44"/>
      <c r="R22" s="44"/>
      <c r="S22" s="116">
        <v>4.49</v>
      </c>
      <c r="T22" s="46" t="s">
        <v>78</v>
      </c>
      <c r="U22" s="53"/>
      <c r="V22" s="127">
        <v>45</v>
      </c>
      <c r="W22" s="127">
        <v>40.5</v>
      </c>
      <c r="X22" s="127">
        <v>50.5</v>
      </c>
      <c r="Y22" s="127">
        <v>45</v>
      </c>
      <c r="Z22" s="127">
        <v>40.5</v>
      </c>
      <c r="AA22" s="127">
        <v>50.5</v>
      </c>
      <c r="AB22" s="47">
        <v>8</v>
      </c>
      <c r="AC22" s="128">
        <v>4</v>
      </c>
      <c r="AD22" s="54">
        <f t="shared" ref="AD22:AD37" si="51">IF(AC22="","",AC22*Z22*AA22/1000000)</f>
        <v>8.1810000000000008E-3</v>
      </c>
      <c r="AE22" s="55">
        <v>63</v>
      </c>
      <c r="AF22" s="56">
        <f t="shared" ref="AF22:AF58" si="52">IF(AC22="","",AE22/AD22*AC22)</f>
        <v>30803.0803080308</v>
      </c>
      <c r="AG22" s="57">
        <v>2250</v>
      </c>
      <c r="AH22" s="67">
        <f t="shared" ref="AH22:AH58" si="53">IF(ISERROR(AG22/AF22),"",AG22/AF22)</f>
        <v>7.3044642857142864E-2</v>
      </c>
      <c r="AI22" s="129" t="s">
        <v>170</v>
      </c>
      <c r="AJ22" s="130">
        <v>0.45</v>
      </c>
      <c r="AK22" s="61">
        <f t="shared" ref="AK22:AK58" si="54">IF(ISERROR(S22*AJ22),"",S22*AJ22)</f>
        <v>2.0205000000000002</v>
      </c>
      <c r="AL22" s="61">
        <f t="shared" ref="AL22:AL58" si="55">IF(ISERROR(S22+AH22+AK22),"",S22+AH22+AK22)</f>
        <v>6.5835446428571434</v>
      </c>
      <c r="AM22" s="60">
        <v>0.01</v>
      </c>
      <c r="AN22" s="61">
        <f t="shared" ref="AN22:AN58" si="56">IF(ISERROR(AW22*AM22),"",AW22*AM22)</f>
        <v>0.11</v>
      </c>
      <c r="AO22" s="60">
        <v>0.06</v>
      </c>
      <c r="AP22" s="61">
        <f t="shared" ref="AP22:AP58" si="57">IF(ISERROR(AW22*AO22),"",AW22*AO22)</f>
        <v>0.65999999999999992</v>
      </c>
      <c r="AQ22" s="62">
        <v>0</v>
      </c>
      <c r="AR22" s="60">
        <v>0</v>
      </c>
      <c r="AS22" s="93">
        <f t="shared" ref="AS22:AS58" si="58">IF(ISERROR(AW22*AR22),"",AW22*AR22)</f>
        <v>0</v>
      </c>
      <c r="AT22" s="61">
        <f t="shared" ref="AT22:AT58" si="59">IF(ISERROR(AN22+AP22+AS22),"",AN22+AP22+AS22)</f>
        <v>0.76999999999999991</v>
      </c>
      <c r="AU22" s="61">
        <f t="shared" ref="AU22:AU58" si="60">IF(ISERROR(AL22+AT22),"",AL22+AT22)</f>
        <v>7.3535446428571429</v>
      </c>
      <c r="AV22" s="94">
        <f t="shared" ref="AV22:AV37" si="61">IF(ISERROR((AW22-AU22)/AW22),"",(AW22-AU22)/AW22)</f>
        <v>0.33149594155844153</v>
      </c>
      <c r="AW22" s="131">
        <v>11</v>
      </c>
      <c r="AX22" s="75">
        <v>21.99</v>
      </c>
      <c r="AY22" s="95">
        <f t="shared" ref="AY22:AY58" si="62">IF(ISERROR((AX22-AW22)/AX22),"",(AX22-AW22)/AX22)</f>
        <v>0.49977262391996358</v>
      </c>
      <c r="AZ22" s="75"/>
      <c r="BA22" s="132">
        <f>SUM(BB22:BD22)</f>
        <v>1000</v>
      </c>
      <c r="BB22" s="133">
        <v>1000</v>
      </c>
      <c r="BC22" s="133"/>
      <c r="BD22" s="133"/>
      <c r="BE22" s="61">
        <f t="shared" ref="BE22:BE37" si="63">IF(ISERROR(AU22*BA22),"",AU22*BA22)</f>
        <v>7353.5446428571431</v>
      </c>
      <c r="BF22" s="61">
        <f t="shared" ref="BF22:BF37" si="64">IF(ISERROR(AW22*BA22),"",AW22*BA22)</f>
        <v>11000</v>
      </c>
      <c r="BG22" s="61">
        <f t="shared" ref="BG22:BG36" si="65">IF(ISERROR(AX22*BA22),"",AX22*BA22)</f>
        <v>21990</v>
      </c>
      <c r="BH22" s="76">
        <v>23.01</v>
      </c>
      <c r="BI22" s="81"/>
      <c r="BJ22" s="81"/>
      <c r="BK22" s="96" t="s">
        <v>130</v>
      </c>
      <c r="BL22" s="96" t="s">
        <v>81</v>
      </c>
      <c r="BM22" s="69" t="s">
        <v>171</v>
      </c>
      <c r="BN22" s="121" t="s">
        <v>172</v>
      </c>
      <c r="BO22" s="111" t="s">
        <v>173</v>
      </c>
      <c r="BP22" s="70">
        <v>3000</v>
      </c>
      <c r="BQ22" s="70"/>
      <c r="BR22" s="70"/>
      <c r="BS22" s="73"/>
    </row>
    <row r="23" spans="1:71" s="72" customFormat="1" ht="129" customHeight="1">
      <c r="A23" s="43"/>
      <c r="B23" s="44"/>
      <c r="C23" s="44"/>
      <c r="D23" s="101" t="s">
        <v>66</v>
      </c>
      <c r="E23" s="46" t="s">
        <v>67</v>
      </c>
      <c r="F23" s="46" t="s">
        <v>165</v>
      </c>
      <c r="G23" s="44" t="s">
        <v>174</v>
      </c>
      <c r="H23" s="124" t="s">
        <v>167</v>
      </c>
      <c r="I23" s="188" t="s">
        <v>303</v>
      </c>
      <c r="J23" s="125" t="s">
        <v>175</v>
      </c>
      <c r="K23" s="125" t="s">
        <v>175</v>
      </c>
      <c r="L23" s="126" t="s">
        <v>169</v>
      </c>
      <c r="M23" s="44"/>
      <c r="N23" s="44"/>
      <c r="O23" s="44"/>
      <c r="P23" s="51" t="s">
        <v>284</v>
      </c>
      <c r="Q23" s="44"/>
      <c r="R23" s="44"/>
      <c r="S23" s="116">
        <v>4.49</v>
      </c>
      <c r="T23" s="46" t="s">
        <v>78</v>
      </c>
      <c r="U23" s="53"/>
      <c r="V23" s="127">
        <v>45</v>
      </c>
      <c r="W23" s="127">
        <v>40.5</v>
      </c>
      <c r="X23" s="127">
        <v>50.5</v>
      </c>
      <c r="Y23" s="127">
        <v>45</v>
      </c>
      <c r="Z23" s="127">
        <v>40.5</v>
      </c>
      <c r="AA23" s="127">
        <v>50.5</v>
      </c>
      <c r="AB23" s="47">
        <v>8</v>
      </c>
      <c r="AC23" s="128">
        <v>4</v>
      </c>
      <c r="AD23" s="54">
        <f t="shared" si="51"/>
        <v>8.1810000000000008E-3</v>
      </c>
      <c r="AE23" s="55">
        <v>63</v>
      </c>
      <c r="AF23" s="56">
        <f t="shared" si="52"/>
        <v>30803.0803080308</v>
      </c>
      <c r="AG23" s="57">
        <v>2250</v>
      </c>
      <c r="AH23" s="67">
        <f t="shared" si="53"/>
        <v>7.3044642857142864E-2</v>
      </c>
      <c r="AI23" s="129" t="s">
        <v>170</v>
      </c>
      <c r="AJ23" s="130">
        <v>0.45</v>
      </c>
      <c r="AK23" s="61">
        <f t="shared" si="54"/>
        <v>2.0205000000000002</v>
      </c>
      <c r="AL23" s="61">
        <f t="shared" si="55"/>
        <v>6.5835446428571434</v>
      </c>
      <c r="AM23" s="60">
        <v>0.01</v>
      </c>
      <c r="AN23" s="61">
        <f t="shared" si="56"/>
        <v>0.11</v>
      </c>
      <c r="AO23" s="60">
        <v>0.06</v>
      </c>
      <c r="AP23" s="61">
        <f t="shared" si="57"/>
        <v>0.65999999999999992</v>
      </c>
      <c r="AQ23" s="62">
        <v>0</v>
      </c>
      <c r="AR23" s="60">
        <v>0</v>
      </c>
      <c r="AS23" s="93">
        <f t="shared" si="58"/>
        <v>0</v>
      </c>
      <c r="AT23" s="61">
        <f t="shared" si="59"/>
        <v>0.76999999999999991</v>
      </c>
      <c r="AU23" s="61">
        <f t="shared" si="60"/>
        <v>7.3535446428571429</v>
      </c>
      <c r="AV23" s="94">
        <f t="shared" si="61"/>
        <v>0.33149594155844153</v>
      </c>
      <c r="AW23" s="131">
        <v>11</v>
      </c>
      <c r="AX23" s="75">
        <v>21.99</v>
      </c>
      <c r="AY23" s="95">
        <f t="shared" si="62"/>
        <v>0.49977262391996358</v>
      </c>
      <c r="AZ23" s="75"/>
      <c r="BA23" s="132">
        <f t="shared" ref="BA23:BA24" si="66">SUM(BB23:BD23)</f>
        <v>1000</v>
      </c>
      <c r="BB23" s="133">
        <v>1000</v>
      </c>
      <c r="BC23" s="133"/>
      <c r="BD23" s="133"/>
      <c r="BE23" s="61">
        <f t="shared" si="63"/>
        <v>7353.5446428571431</v>
      </c>
      <c r="BF23" s="61">
        <f t="shared" si="64"/>
        <v>11000</v>
      </c>
      <c r="BG23" s="61">
        <f t="shared" si="65"/>
        <v>21990</v>
      </c>
      <c r="BH23" s="76">
        <v>23.01</v>
      </c>
      <c r="BI23" s="81"/>
      <c r="BJ23" s="81"/>
      <c r="BK23" s="96" t="s">
        <v>130</v>
      </c>
      <c r="BL23" s="96" t="s">
        <v>81</v>
      </c>
      <c r="BM23" s="69" t="s">
        <v>171</v>
      </c>
      <c r="BN23" s="121"/>
      <c r="BO23" s="111"/>
      <c r="BP23" s="70"/>
      <c r="BQ23" s="70"/>
      <c r="BR23" s="70"/>
      <c r="BS23" s="73"/>
    </row>
    <row r="24" spans="1:71" s="72" customFormat="1" ht="129" customHeight="1">
      <c r="A24" s="43"/>
      <c r="B24" s="44"/>
      <c r="C24" s="44"/>
      <c r="D24" s="101" t="s">
        <v>66</v>
      </c>
      <c r="E24" s="46" t="s">
        <v>67</v>
      </c>
      <c r="F24" s="46" t="s">
        <v>165</v>
      </c>
      <c r="G24" s="44" t="s">
        <v>176</v>
      </c>
      <c r="H24" s="124" t="s">
        <v>167</v>
      </c>
      <c r="I24" s="188" t="s">
        <v>303</v>
      </c>
      <c r="J24" s="125" t="s">
        <v>168</v>
      </c>
      <c r="K24" s="125" t="s">
        <v>168</v>
      </c>
      <c r="L24" s="126" t="s">
        <v>169</v>
      </c>
      <c r="M24" s="44"/>
      <c r="N24" s="44"/>
      <c r="O24" s="44"/>
      <c r="P24" s="51" t="s">
        <v>285</v>
      </c>
      <c r="Q24" s="44"/>
      <c r="R24" s="44"/>
      <c r="S24" s="116">
        <v>4.49</v>
      </c>
      <c r="T24" s="46" t="s">
        <v>78</v>
      </c>
      <c r="U24" s="53"/>
      <c r="V24" s="127">
        <v>45</v>
      </c>
      <c r="W24" s="127">
        <v>40.5</v>
      </c>
      <c r="X24" s="127">
        <v>50.5</v>
      </c>
      <c r="Y24" s="127">
        <v>45</v>
      </c>
      <c r="Z24" s="127">
        <v>40.5</v>
      </c>
      <c r="AA24" s="127">
        <v>50.5</v>
      </c>
      <c r="AB24" s="47">
        <v>8</v>
      </c>
      <c r="AC24" s="128">
        <v>4</v>
      </c>
      <c r="AD24" s="54">
        <f t="shared" si="51"/>
        <v>8.1810000000000008E-3</v>
      </c>
      <c r="AE24" s="55">
        <v>63</v>
      </c>
      <c r="AF24" s="56">
        <f t="shared" si="52"/>
        <v>30803.0803080308</v>
      </c>
      <c r="AG24" s="57">
        <v>2250</v>
      </c>
      <c r="AH24" s="67">
        <f t="shared" si="53"/>
        <v>7.3044642857142864E-2</v>
      </c>
      <c r="AI24" s="129" t="s">
        <v>170</v>
      </c>
      <c r="AJ24" s="130">
        <v>0.45</v>
      </c>
      <c r="AK24" s="61">
        <f t="shared" si="54"/>
        <v>2.0205000000000002</v>
      </c>
      <c r="AL24" s="61">
        <f t="shared" si="55"/>
        <v>6.5835446428571434</v>
      </c>
      <c r="AM24" s="60">
        <v>0.01</v>
      </c>
      <c r="AN24" s="61">
        <f t="shared" si="56"/>
        <v>0.11</v>
      </c>
      <c r="AO24" s="60">
        <v>0.06</v>
      </c>
      <c r="AP24" s="61">
        <f t="shared" si="57"/>
        <v>0.65999999999999992</v>
      </c>
      <c r="AQ24" s="62">
        <v>0</v>
      </c>
      <c r="AR24" s="60">
        <v>0</v>
      </c>
      <c r="AS24" s="93">
        <f t="shared" si="58"/>
        <v>0</v>
      </c>
      <c r="AT24" s="61">
        <f t="shared" si="59"/>
        <v>0.76999999999999991</v>
      </c>
      <c r="AU24" s="61">
        <f t="shared" si="60"/>
        <v>7.3535446428571429</v>
      </c>
      <c r="AV24" s="94">
        <f t="shared" si="61"/>
        <v>0.33149594155844153</v>
      </c>
      <c r="AW24" s="131">
        <v>11</v>
      </c>
      <c r="AX24" s="75">
        <v>21.99</v>
      </c>
      <c r="AY24" s="95">
        <f t="shared" si="62"/>
        <v>0.49977262391996358</v>
      </c>
      <c r="AZ24" s="75"/>
      <c r="BA24" s="132">
        <f t="shared" si="66"/>
        <v>1000</v>
      </c>
      <c r="BB24" s="133">
        <v>1000</v>
      </c>
      <c r="BC24" s="133"/>
      <c r="BD24" s="133"/>
      <c r="BE24" s="61">
        <f t="shared" si="63"/>
        <v>7353.5446428571431</v>
      </c>
      <c r="BF24" s="61">
        <f t="shared" si="64"/>
        <v>11000</v>
      </c>
      <c r="BG24" s="61">
        <f t="shared" si="65"/>
        <v>21990</v>
      </c>
      <c r="BH24" s="76">
        <v>23.01</v>
      </c>
      <c r="BI24" s="81"/>
      <c r="BJ24" s="81"/>
      <c r="BK24" s="96" t="s">
        <v>130</v>
      </c>
      <c r="BL24" s="96" t="s">
        <v>81</v>
      </c>
      <c r="BM24" s="69" t="s">
        <v>171</v>
      </c>
      <c r="BN24" s="121"/>
      <c r="BO24" s="111"/>
      <c r="BP24" s="70"/>
      <c r="BQ24" s="70"/>
      <c r="BR24" s="70"/>
      <c r="BS24" s="73"/>
    </row>
    <row r="25" spans="1:71" s="72" customFormat="1" ht="129" customHeight="1">
      <c r="A25" s="43"/>
      <c r="B25" s="44"/>
      <c r="C25" s="44"/>
      <c r="D25" s="101" t="s">
        <v>66</v>
      </c>
      <c r="E25" s="46" t="s">
        <v>67</v>
      </c>
      <c r="F25" s="46" t="s">
        <v>165</v>
      </c>
      <c r="G25" s="44" t="s">
        <v>177</v>
      </c>
      <c r="H25" s="84" t="s">
        <v>178</v>
      </c>
      <c r="I25" s="84" t="s">
        <v>304</v>
      </c>
      <c r="J25" s="134" t="s">
        <v>179</v>
      </c>
      <c r="K25" s="134" t="s">
        <v>179</v>
      </c>
      <c r="L25" s="84" t="s">
        <v>180</v>
      </c>
      <c r="M25" s="44"/>
      <c r="N25" s="44"/>
      <c r="O25" s="44"/>
      <c r="P25" s="51" t="s">
        <v>286</v>
      </c>
      <c r="Q25" s="44"/>
      <c r="R25" s="44"/>
      <c r="S25" s="116">
        <v>3.33</v>
      </c>
      <c r="T25" s="46" t="s">
        <v>78</v>
      </c>
      <c r="U25" s="53"/>
      <c r="V25" s="135">
        <v>62</v>
      </c>
      <c r="W25" s="135">
        <v>23</v>
      </c>
      <c r="X25" s="135">
        <v>40</v>
      </c>
      <c r="Y25" s="135">
        <v>62</v>
      </c>
      <c r="Z25" s="135">
        <v>23</v>
      </c>
      <c r="AA25" s="135">
        <v>40</v>
      </c>
      <c r="AB25" s="47">
        <v>8</v>
      </c>
      <c r="AC25" s="136">
        <v>6</v>
      </c>
      <c r="AD25" s="54">
        <f t="shared" si="51"/>
        <v>5.5199999999999997E-3</v>
      </c>
      <c r="AE25" s="55">
        <v>63</v>
      </c>
      <c r="AF25" s="56">
        <f t="shared" si="52"/>
        <v>68478.260869565216</v>
      </c>
      <c r="AG25" s="57">
        <v>2250</v>
      </c>
      <c r="AH25" s="67">
        <f t="shared" si="53"/>
        <v>3.2857142857142856E-2</v>
      </c>
      <c r="AI25" s="129" t="s">
        <v>170</v>
      </c>
      <c r="AJ25" s="130">
        <v>0.45</v>
      </c>
      <c r="AK25" s="61">
        <f t="shared" si="54"/>
        <v>1.4985000000000002</v>
      </c>
      <c r="AL25" s="61">
        <f t="shared" si="55"/>
        <v>4.8613571428571429</v>
      </c>
      <c r="AM25" s="60">
        <v>0.01</v>
      </c>
      <c r="AN25" s="61">
        <f t="shared" si="56"/>
        <v>8.3500000000000005E-2</v>
      </c>
      <c r="AO25" s="60">
        <v>0.06</v>
      </c>
      <c r="AP25" s="61">
        <f t="shared" si="57"/>
        <v>0.501</v>
      </c>
      <c r="AQ25" s="62">
        <v>0</v>
      </c>
      <c r="AR25" s="60">
        <v>0</v>
      </c>
      <c r="AS25" s="93">
        <f t="shared" si="58"/>
        <v>0</v>
      </c>
      <c r="AT25" s="61">
        <f t="shared" si="59"/>
        <v>0.58450000000000002</v>
      </c>
      <c r="AU25" s="61">
        <f t="shared" si="60"/>
        <v>5.4458571428571432</v>
      </c>
      <c r="AV25" s="94">
        <f t="shared" si="61"/>
        <v>0.3478015397775876</v>
      </c>
      <c r="AW25" s="131">
        <v>8.35</v>
      </c>
      <c r="AX25" s="75">
        <v>16.989999999999998</v>
      </c>
      <c r="AY25" s="95">
        <f t="shared" si="62"/>
        <v>0.50853443201883464</v>
      </c>
      <c r="AZ25" s="75"/>
      <c r="BA25" s="137">
        <f>SUM(BB25:BD25)</f>
        <v>1000</v>
      </c>
      <c r="BB25" s="138">
        <v>1000</v>
      </c>
      <c r="BC25" s="138"/>
      <c r="BD25" s="138"/>
      <c r="BE25" s="61">
        <f t="shared" si="63"/>
        <v>5445.8571428571431</v>
      </c>
      <c r="BF25" s="61">
        <f t="shared" si="64"/>
        <v>8350</v>
      </c>
      <c r="BG25" s="61">
        <f t="shared" si="65"/>
        <v>16990</v>
      </c>
      <c r="BH25" s="76">
        <v>9.51</v>
      </c>
      <c r="BI25" s="81"/>
      <c r="BJ25" s="81"/>
      <c r="BK25" s="96" t="s">
        <v>107</v>
      </c>
      <c r="BL25" s="96" t="s">
        <v>81</v>
      </c>
      <c r="BM25" s="97" t="s">
        <v>171</v>
      </c>
      <c r="BN25" s="121" t="s">
        <v>172</v>
      </c>
      <c r="BO25" s="111" t="s">
        <v>173</v>
      </c>
      <c r="BP25" s="70">
        <v>3000</v>
      </c>
      <c r="BQ25" s="70"/>
      <c r="BR25" s="70"/>
      <c r="BS25" s="73"/>
    </row>
    <row r="26" spans="1:71" s="72" customFormat="1" ht="129" customHeight="1">
      <c r="A26" s="43"/>
      <c r="B26" s="44"/>
      <c r="C26" s="44"/>
      <c r="D26" s="101" t="s">
        <v>66</v>
      </c>
      <c r="E26" s="46" t="s">
        <v>67</v>
      </c>
      <c r="F26" s="46" t="s">
        <v>165</v>
      </c>
      <c r="G26" s="44" t="s">
        <v>181</v>
      </c>
      <c r="H26" s="84" t="s">
        <v>182</v>
      </c>
      <c r="I26" s="84" t="s">
        <v>304</v>
      </c>
      <c r="J26" s="134" t="s">
        <v>179</v>
      </c>
      <c r="K26" s="134" t="s">
        <v>179</v>
      </c>
      <c r="L26" s="84" t="s">
        <v>180</v>
      </c>
      <c r="M26" s="44"/>
      <c r="N26" s="44"/>
      <c r="O26" s="44"/>
      <c r="P26" s="51" t="s">
        <v>287</v>
      </c>
      <c r="Q26" s="44"/>
      <c r="R26" s="44"/>
      <c r="S26" s="116">
        <v>3.33</v>
      </c>
      <c r="T26" s="46" t="s">
        <v>78</v>
      </c>
      <c r="U26" s="53"/>
      <c r="V26" s="135">
        <v>62</v>
      </c>
      <c r="W26" s="135">
        <v>23</v>
      </c>
      <c r="X26" s="135">
        <v>40</v>
      </c>
      <c r="Y26" s="135">
        <v>62</v>
      </c>
      <c r="Z26" s="135">
        <v>23</v>
      </c>
      <c r="AA26" s="135">
        <v>40</v>
      </c>
      <c r="AB26" s="47">
        <v>8</v>
      </c>
      <c r="AC26" s="136">
        <v>6</v>
      </c>
      <c r="AD26" s="54">
        <f t="shared" si="51"/>
        <v>5.5199999999999997E-3</v>
      </c>
      <c r="AE26" s="55">
        <v>63</v>
      </c>
      <c r="AF26" s="56">
        <f t="shared" si="52"/>
        <v>68478.260869565216</v>
      </c>
      <c r="AG26" s="57">
        <v>2250</v>
      </c>
      <c r="AH26" s="67">
        <f t="shared" si="53"/>
        <v>3.2857142857142856E-2</v>
      </c>
      <c r="AI26" s="129" t="s">
        <v>170</v>
      </c>
      <c r="AJ26" s="130">
        <v>0.45</v>
      </c>
      <c r="AK26" s="61">
        <f t="shared" si="54"/>
        <v>1.4985000000000002</v>
      </c>
      <c r="AL26" s="61">
        <f t="shared" si="55"/>
        <v>4.8613571428571429</v>
      </c>
      <c r="AM26" s="60">
        <v>0.01</v>
      </c>
      <c r="AN26" s="61">
        <f t="shared" si="56"/>
        <v>8.3500000000000005E-2</v>
      </c>
      <c r="AO26" s="60">
        <v>0.06</v>
      </c>
      <c r="AP26" s="61">
        <f t="shared" si="57"/>
        <v>0.501</v>
      </c>
      <c r="AQ26" s="62">
        <v>0</v>
      </c>
      <c r="AR26" s="60">
        <v>0</v>
      </c>
      <c r="AS26" s="93">
        <f t="shared" si="58"/>
        <v>0</v>
      </c>
      <c r="AT26" s="61">
        <f t="shared" si="59"/>
        <v>0.58450000000000002</v>
      </c>
      <c r="AU26" s="61">
        <f t="shared" si="60"/>
        <v>5.4458571428571432</v>
      </c>
      <c r="AV26" s="94">
        <f t="shared" si="61"/>
        <v>0.3478015397775876</v>
      </c>
      <c r="AW26" s="131">
        <v>8.35</v>
      </c>
      <c r="AX26" s="75">
        <v>16.989999999999998</v>
      </c>
      <c r="AY26" s="95">
        <f t="shared" si="62"/>
        <v>0.50853443201883464</v>
      </c>
      <c r="AZ26" s="75"/>
      <c r="BA26" s="137">
        <f t="shared" ref="BA26:BA27" si="67">SUM(BB26:BD26)</f>
        <v>1000</v>
      </c>
      <c r="BB26" s="138">
        <v>1000</v>
      </c>
      <c r="BC26" s="138"/>
      <c r="BD26" s="138"/>
      <c r="BE26" s="61">
        <f t="shared" si="63"/>
        <v>5445.8571428571431</v>
      </c>
      <c r="BF26" s="61">
        <f t="shared" si="64"/>
        <v>8350</v>
      </c>
      <c r="BG26" s="61">
        <f t="shared" si="65"/>
        <v>16990</v>
      </c>
      <c r="BH26" s="76">
        <v>9.51</v>
      </c>
      <c r="BI26" s="81"/>
      <c r="BJ26" s="81"/>
      <c r="BK26" s="96" t="s">
        <v>107</v>
      </c>
      <c r="BL26" s="96" t="s">
        <v>81</v>
      </c>
      <c r="BM26" s="97" t="s">
        <v>171</v>
      </c>
      <c r="BN26" s="121"/>
      <c r="BO26" s="111"/>
      <c r="BP26" s="70"/>
      <c r="BQ26" s="70"/>
      <c r="BR26" s="70"/>
      <c r="BS26" s="73"/>
    </row>
    <row r="27" spans="1:71" s="72" customFormat="1" ht="129" customHeight="1">
      <c r="A27" s="43"/>
      <c r="B27" s="44"/>
      <c r="C27" s="44"/>
      <c r="D27" s="101" t="s">
        <v>66</v>
      </c>
      <c r="E27" s="46" t="s">
        <v>67</v>
      </c>
      <c r="F27" s="46" t="s">
        <v>165</v>
      </c>
      <c r="G27" s="44" t="s">
        <v>183</v>
      </c>
      <c r="H27" s="84" t="s">
        <v>178</v>
      </c>
      <c r="I27" s="84" t="s">
        <v>304</v>
      </c>
      <c r="J27" s="134" t="s">
        <v>179</v>
      </c>
      <c r="K27" s="134" t="s">
        <v>179</v>
      </c>
      <c r="L27" s="84" t="s">
        <v>180</v>
      </c>
      <c r="M27" s="44"/>
      <c r="N27" s="44"/>
      <c r="O27" s="44"/>
      <c r="P27" s="51" t="s">
        <v>288</v>
      </c>
      <c r="Q27" s="44"/>
      <c r="R27" s="44"/>
      <c r="S27" s="116">
        <v>3.33</v>
      </c>
      <c r="T27" s="46" t="s">
        <v>78</v>
      </c>
      <c r="U27" s="53"/>
      <c r="V27" s="135">
        <v>62</v>
      </c>
      <c r="W27" s="135">
        <v>23</v>
      </c>
      <c r="X27" s="135">
        <v>40</v>
      </c>
      <c r="Y27" s="135">
        <v>62</v>
      </c>
      <c r="Z27" s="135">
        <v>23</v>
      </c>
      <c r="AA27" s="135">
        <v>40</v>
      </c>
      <c r="AB27" s="47">
        <v>8</v>
      </c>
      <c r="AC27" s="136">
        <v>6</v>
      </c>
      <c r="AD27" s="54">
        <f t="shared" si="51"/>
        <v>5.5199999999999997E-3</v>
      </c>
      <c r="AE27" s="55">
        <v>63</v>
      </c>
      <c r="AF27" s="56">
        <f t="shared" si="52"/>
        <v>68478.260869565216</v>
      </c>
      <c r="AG27" s="57">
        <v>2250</v>
      </c>
      <c r="AH27" s="67">
        <f t="shared" si="53"/>
        <v>3.2857142857142856E-2</v>
      </c>
      <c r="AI27" s="129" t="s">
        <v>170</v>
      </c>
      <c r="AJ27" s="130">
        <v>0.45</v>
      </c>
      <c r="AK27" s="61">
        <f t="shared" si="54"/>
        <v>1.4985000000000002</v>
      </c>
      <c r="AL27" s="61">
        <f t="shared" si="55"/>
        <v>4.8613571428571429</v>
      </c>
      <c r="AM27" s="60">
        <v>0.01</v>
      </c>
      <c r="AN27" s="61">
        <f t="shared" si="56"/>
        <v>8.3500000000000005E-2</v>
      </c>
      <c r="AO27" s="60">
        <v>0.06</v>
      </c>
      <c r="AP27" s="61">
        <f t="shared" si="57"/>
        <v>0.501</v>
      </c>
      <c r="AQ27" s="62">
        <v>0</v>
      </c>
      <c r="AR27" s="60">
        <v>0</v>
      </c>
      <c r="AS27" s="93">
        <f t="shared" si="58"/>
        <v>0</v>
      </c>
      <c r="AT27" s="61">
        <f t="shared" si="59"/>
        <v>0.58450000000000002</v>
      </c>
      <c r="AU27" s="61">
        <f t="shared" si="60"/>
        <v>5.4458571428571432</v>
      </c>
      <c r="AV27" s="94">
        <f t="shared" si="61"/>
        <v>0.3478015397775876</v>
      </c>
      <c r="AW27" s="131">
        <v>8.35</v>
      </c>
      <c r="AX27" s="75">
        <v>16.989999999999998</v>
      </c>
      <c r="AY27" s="95">
        <f t="shared" si="62"/>
        <v>0.50853443201883464</v>
      </c>
      <c r="AZ27" s="75"/>
      <c r="BA27" s="137">
        <f t="shared" si="67"/>
        <v>1000</v>
      </c>
      <c r="BB27" s="138">
        <v>1000</v>
      </c>
      <c r="BC27" s="138"/>
      <c r="BD27" s="138"/>
      <c r="BE27" s="61">
        <f t="shared" si="63"/>
        <v>5445.8571428571431</v>
      </c>
      <c r="BF27" s="61">
        <f t="shared" si="64"/>
        <v>8350</v>
      </c>
      <c r="BG27" s="61">
        <f t="shared" si="65"/>
        <v>16990</v>
      </c>
      <c r="BH27" s="76">
        <v>9.51</v>
      </c>
      <c r="BI27" s="81"/>
      <c r="BJ27" s="81"/>
      <c r="BK27" s="96" t="s">
        <v>107</v>
      </c>
      <c r="BL27" s="96" t="s">
        <v>81</v>
      </c>
      <c r="BM27" s="97" t="s">
        <v>171</v>
      </c>
      <c r="BN27" s="121"/>
      <c r="BO27" s="111"/>
      <c r="BP27" s="70"/>
      <c r="BQ27" s="70"/>
      <c r="BR27" s="70"/>
      <c r="BS27" s="73"/>
    </row>
    <row r="28" spans="1:71" s="72" customFormat="1" ht="129" customHeight="1">
      <c r="A28" s="43"/>
      <c r="B28" s="44"/>
      <c r="C28" s="44"/>
      <c r="D28" s="44" t="s">
        <v>184</v>
      </c>
      <c r="E28" s="46" t="s">
        <v>185</v>
      </c>
      <c r="F28" s="46" t="s">
        <v>165</v>
      </c>
      <c r="G28" s="44"/>
      <c r="H28" s="84" t="s">
        <v>186</v>
      </c>
      <c r="I28" s="84" t="s">
        <v>187</v>
      </c>
      <c r="J28" s="134" t="s">
        <v>188</v>
      </c>
      <c r="K28" s="134" t="s">
        <v>188</v>
      </c>
      <c r="L28" s="84" t="s">
        <v>189</v>
      </c>
      <c r="M28" s="139" t="s">
        <v>190</v>
      </c>
      <c r="N28" s="44"/>
      <c r="O28" s="44"/>
      <c r="P28" s="140" t="s">
        <v>289</v>
      </c>
      <c r="Q28" s="44"/>
      <c r="R28" s="44"/>
      <c r="S28" s="88">
        <v>7.41</v>
      </c>
      <c r="T28" s="46" t="s">
        <v>78</v>
      </c>
      <c r="U28" s="53"/>
      <c r="V28" s="135">
        <v>91</v>
      </c>
      <c r="W28" s="135">
        <v>52</v>
      </c>
      <c r="X28" s="135">
        <v>58</v>
      </c>
      <c r="Y28" s="135">
        <v>91</v>
      </c>
      <c r="Z28" s="135">
        <v>52</v>
      </c>
      <c r="AA28" s="135">
        <v>58</v>
      </c>
      <c r="AB28" s="47">
        <v>8</v>
      </c>
      <c r="AC28" s="136">
        <v>4</v>
      </c>
      <c r="AD28" s="54">
        <f t="shared" si="51"/>
        <v>1.2064E-2</v>
      </c>
      <c r="AE28" s="55">
        <v>63</v>
      </c>
      <c r="AF28" s="56">
        <f t="shared" si="52"/>
        <v>20888.594164456234</v>
      </c>
      <c r="AG28" s="57">
        <v>2250</v>
      </c>
      <c r="AH28" s="67">
        <f t="shared" si="53"/>
        <v>0.10771428571428571</v>
      </c>
      <c r="AI28" s="141" t="s">
        <v>191</v>
      </c>
      <c r="AJ28" s="130">
        <v>0.45</v>
      </c>
      <c r="AK28" s="61">
        <f t="shared" si="54"/>
        <v>3.3345000000000002</v>
      </c>
      <c r="AL28" s="61">
        <f t="shared" si="55"/>
        <v>10.852214285714286</v>
      </c>
      <c r="AM28" s="60">
        <v>0.01</v>
      </c>
      <c r="AN28" s="61">
        <f t="shared" si="56"/>
        <v>0.17</v>
      </c>
      <c r="AO28" s="60">
        <v>0.06</v>
      </c>
      <c r="AP28" s="61">
        <f t="shared" si="57"/>
        <v>1.02</v>
      </c>
      <c r="AQ28" s="62">
        <v>0</v>
      </c>
      <c r="AR28" s="60">
        <v>0</v>
      </c>
      <c r="AS28" s="93">
        <f t="shared" si="58"/>
        <v>0</v>
      </c>
      <c r="AT28" s="61">
        <f t="shared" si="59"/>
        <v>1.19</v>
      </c>
      <c r="AU28" s="61">
        <f t="shared" si="60"/>
        <v>12.042214285714286</v>
      </c>
      <c r="AV28" s="94">
        <f t="shared" si="61"/>
        <v>0.29163445378151259</v>
      </c>
      <c r="AW28" s="131">
        <v>17</v>
      </c>
      <c r="AX28" s="75">
        <v>36.99</v>
      </c>
      <c r="AY28" s="95">
        <f t="shared" si="62"/>
        <v>0.54041632873749668</v>
      </c>
      <c r="AZ28" s="75"/>
      <c r="BA28" s="142">
        <f>SUM(BB28:BD28)</f>
        <v>1000</v>
      </c>
      <c r="BB28" s="143"/>
      <c r="BC28" s="143">
        <v>1000</v>
      </c>
      <c r="BD28" s="143"/>
      <c r="BE28" s="61">
        <f t="shared" si="63"/>
        <v>12042.214285714286</v>
      </c>
      <c r="BF28" s="61">
        <f t="shared" si="64"/>
        <v>17000</v>
      </c>
      <c r="BG28" s="61">
        <f t="shared" si="65"/>
        <v>36990</v>
      </c>
      <c r="BH28" s="76">
        <v>68.61</v>
      </c>
      <c r="BI28" s="81"/>
      <c r="BJ28" s="81"/>
      <c r="BK28" s="96" t="s">
        <v>107</v>
      </c>
      <c r="BL28" s="96" t="s">
        <v>81</v>
      </c>
      <c r="BM28" s="97" t="s">
        <v>171</v>
      </c>
      <c r="BN28" s="121" t="s">
        <v>192</v>
      </c>
      <c r="BO28" s="144" t="s">
        <v>132</v>
      </c>
      <c r="BP28" s="145" t="s">
        <v>193</v>
      </c>
      <c r="BQ28" s="70">
        <v>1000</v>
      </c>
      <c r="BR28" s="70"/>
      <c r="BS28" s="73"/>
    </row>
    <row r="29" spans="1:71" s="72" customFormat="1" ht="129" customHeight="1">
      <c r="A29" s="43"/>
      <c r="B29" s="44"/>
      <c r="C29" s="44"/>
      <c r="D29" s="44" t="s">
        <v>184</v>
      </c>
      <c r="E29" s="46" t="s">
        <v>185</v>
      </c>
      <c r="F29" s="46" t="s">
        <v>165</v>
      </c>
      <c r="G29" s="44"/>
      <c r="H29" s="84" t="s">
        <v>194</v>
      </c>
      <c r="I29" s="84" t="s">
        <v>195</v>
      </c>
      <c r="J29" s="134" t="s">
        <v>188</v>
      </c>
      <c r="K29" s="134" t="s">
        <v>188</v>
      </c>
      <c r="L29" s="84" t="s">
        <v>189</v>
      </c>
      <c r="M29" s="139" t="s">
        <v>196</v>
      </c>
      <c r="N29" s="44"/>
      <c r="O29" s="44"/>
      <c r="P29" s="140" t="s">
        <v>290</v>
      </c>
      <c r="Q29" s="44"/>
      <c r="R29" s="44"/>
      <c r="S29" s="88">
        <v>7.41</v>
      </c>
      <c r="T29" s="46" t="s">
        <v>78</v>
      </c>
      <c r="U29" s="53"/>
      <c r="V29" s="135">
        <v>91</v>
      </c>
      <c r="W29" s="135">
        <v>52</v>
      </c>
      <c r="X29" s="135">
        <v>58</v>
      </c>
      <c r="Y29" s="135">
        <v>91</v>
      </c>
      <c r="Z29" s="135">
        <v>52</v>
      </c>
      <c r="AA29" s="135">
        <v>58</v>
      </c>
      <c r="AB29" s="47">
        <v>8</v>
      </c>
      <c r="AC29" s="136">
        <v>4</v>
      </c>
      <c r="AD29" s="54">
        <f t="shared" si="51"/>
        <v>1.2064E-2</v>
      </c>
      <c r="AE29" s="55">
        <v>63</v>
      </c>
      <c r="AF29" s="56">
        <f t="shared" si="52"/>
        <v>20888.594164456234</v>
      </c>
      <c r="AG29" s="57">
        <v>2250</v>
      </c>
      <c r="AH29" s="67">
        <f t="shared" si="53"/>
        <v>0.10771428571428571</v>
      </c>
      <c r="AI29" s="141" t="s">
        <v>191</v>
      </c>
      <c r="AJ29" s="130">
        <v>0.45</v>
      </c>
      <c r="AK29" s="61">
        <f t="shared" si="54"/>
        <v>3.3345000000000002</v>
      </c>
      <c r="AL29" s="61">
        <f t="shared" si="55"/>
        <v>10.852214285714286</v>
      </c>
      <c r="AM29" s="60">
        <v>0.01</v>
      </c>
      <c r="AN29" s="61">
        <f t="shared" si="56"/>
        <v>0.17</v>
      </c>
      <c r="AO29" s="60">
        <v>0.06</v>
      </c>
      <c r="AP29" s="61">
        <f t="shared" si="57"/>
        <v>1.02</v>
      </c>
      <c r="AQ29" s="62">
        <v>0</v>
      </c>
      <c r="AR29" s="60">
        <v>0</v>
      </c>
      <c r="AS29" s="93">
        <f t="shared" si="58"/>
        <v>0</v>
      </c>
      <c r="AT29" s="61">
        <f t="shared" si="59"/>
        <v>1.19</v>
      </c>
      <c r="AU29" s="61">
        <f t="shared" si="60"/>
        <v>12.042214285714286</v>
      </c>
      <c r="AV29" s="94">
        <f t="shared" si="61"/>
        <v>0.29163445378151259</v>
      </c>
      <c r="AW29" s="131">
        <v>17</v>
      </c>
      <c r="AX29" s="75">
        <v>36.99</v>
      </c>
      <c r="AY29" s="95">
        <f t="shared" si="62"/>
        <v>0.54041632873749668</v>
      </c>
      <c r="AZ29" s="75"/>
      <c r="BA29" s="142">
        <f t="shared" ref="BA29:BA30" si="68">SUM(BB29:BD29)</f>
        <v>1000</v>
      </c>
      <c r="BB29" s="143"/>
      <c r="BC29" s="143">
        <v>1000</v>
      </c>
      <c r="BD29" s="143"/>
      <c r="BE29" s="61">
        <f t="shared" si="63"/>
        <v>12042.214285714286</v>
      </c>
      <c r="BF29" s="61">
        <f t="shared" si="64"/>
        <v>17000</v>
      </c>
      <c r="BG29" s="61">
        <f t="shared" si="65"/>
        <v>36990</v>
      </c>
      <c r="BH29" s="76">
        <v>68.61</v>
      </c>
      <c r="BI29" s="81"/>
      <c r="BJ29" s="81"/>
      <c r="BK29" s="96" t="s">
        <v>107</v>
      </c>
      <c r="BL29" s="96" t="s">
        <v>81</v>
      </c>
      <c r="BM29" s="97" t="s">
        <v>171</v>
      </c>
      <c r="BN29" s="113"/>
      <c r="BO29" s="114"/>
      <c r="BP29" s="70"/>
      <c r="BQ29" s="70"/>
      <c r="BR29" s="70"/>
      <c r="BS29" s="73"/>
    </row>
    <row r="30" spans="1:71" s="72" customFormat="1" ht="129" customHeight="1">
      <c r="A30" s="43"/>
      <c r="B30" s="44"/>
      <c r="C30" s="44"/>
      <c r="D30" s="44" t="s">
        <v>184</v>
      </c>
      <c r="E30" s="46" t="s">
        <v>185</v>
      </c>
      <c r="F30" s="46" t="s">
        <v>165</v>
      </c>
      <c r="G30" s="44"/>
      <c r="H30" s="84" t="s">
        <v>186</v>
      </c>
      <c r="I30" s="84" t="s">
        <v>195</v>
      </c>
      <c r="J30" s="134" t="s">
        <v>188</v>
      </c>
      <c r="K30" s="134" t="s">
        <v>188</v>
      </c>
      <c r="L30" s="84" t="s">
        <v>189</v>
      </c>
      <c r="M30" s="139" t="s">
        <v>197</v>
      </c>
      <c r="N30" s="44"/>
      <c r="O30" s="44"/>
      <c r="P30" s="140" t="s">
        <v>291</v>
      </c>
      <c r="Q30" s="44"/>
      <c r="R30" s="44"/>
      <c r="S30" s="88">
        <v>7.41</v>
      </c>
      <c r="T30" s="46" t="s">
        <v>78</v>
      </c>
      <c r="U30" s="53"/>
      <c r="V30" s="135">
        <v>91</v>
      </c>
      <c r="W30" s="135">
        <v>52</v>
      </c>
      <c r="X30" s="135">
        <v>58</v>
      </c>
      <c r="Y30" s="135">
        <v>91</v>
      </c>
      <c r="Z30" s="135">
        <v>52</v>
      </c>
      <c r="AA30" s="135">
        <v>58</v>
      </c>
      <c r="AB30" s="47">
        <v>8</v>
      </c>
      <c r="AC30" s="136">
        <v>4</v>
      </c>
      <c r="AD30" s="54">
        <f t="shared" si="51"/>
        <v>1.2064E-2</v>
      </c>
      <c r="AE30" s="55">
        <v>63</v>
      </c>
      <c r="AF30" s="56">
        <f t="shared" si="52"/>
        <v>20888.594164456234</v>
      </c>
      <c r="AG30" s="57">
        <v>2250</v>
      </c>
      <c r="AH30" s="67">
        <f t="shared" si="53"/>
        <v>0.10771428571428571</v>
      </c>
      <c r="AI30" s="141" t="s">
        <v>191</v>
      </c>
      <c r="AJ30" s="130">
        <v>0.45</v>
      </c>
      <c r="AK30" s="61">
        <f t="shared" si="54"/>
        <v>3.3345000000000002</v>
      </c>
      <c r="AL30" s="61">
        <f t="shared" si="55"/>
        <v>10.852214285714286</v>
      </c>
      <c r="AM30" s="60">
        <v>0.01</v>
      </c>
      <c r="AN30" s="61">
        <f t="shared" si="56"/>
        <v>0.17</v>
      </c>
      <c r="AO30" s="60">
        <v>0.06</v>
      </c>
      <c r="AP30" s="61">
        <f t="shared" si="57"/>
        <v>1.02</v>
      </c>
      <c r="AQ30" s="62">
        <v>0</v>
      </c>
      <c r="AR30" s="60">
        <v>0</v>
      </c>
      <c r="AS30" s="93">
        <f t="shared" si="58"/>
        <v>0</v>
      </c>
      <c r="AT30" s="61">
        <f t="shared" si="59"/>
        <v>1.19</v>
      </c>
      <c r="AU30" s="61">
        <f t="shared" si="60"/>
        <v>12.042214285714286</v>
      </c>
      <c r="AV30" s="94">
        <f t="shared" si="61"/>
        <v>0.29163445378151259</v>
      </c>
      <c r="AW30" s="131">
        <v>17</v>
      </c>
      <c r="AX30" s="75">
        <v>36.99</v>
      </c>
      <c r="AY30" s="95">
        <f t="shared" si="62"/>
        <v>0.54041632873749668</v>
      </c>
      <c r="AZ30" s="75"/>
      <c r="BA30" s="142">
        <f t="shared" si="68"/>
        <v>1000</v>
      </c>
      <c r="BB30" s="138"/>
      <c r="BC30" s="143">
        <v>1000</v>
      </c>
      <c r="BD30" s="138"/>
      <c r="BE30" s="61">
        <f t="shared" si="63"/>
        <v>12042.214285714286</v>
      </c>
      <c r="BF30" s="61">
        <f t="shared" si="64"/>
        <v>17000</v>
      </c>
      <c r="BG30" s="61">
        <f t="shared" si="65"/>
        <v>36990</v>
      </c>
      <c r="BH30" s="76">
        <v>68.61</v>
      </c>
      <c r="BI30" s="81"/>
      <c r="BJ30" s="81"/>
      <c r="BK30" s="96" t="s">
        <v>107</v>
      </c>
      <c r="BL30" s="96" t="s">
        <v>81</v>
      </c>
      <c r="BM30" s="97" t="s">
        <v>171</v>
      </c>
      <c r="BN30" s="146"/>
      <c r="BO30" s="44"/>
      <c r="BP30" s="44"/>
      <c r="BQ30" s="44"/>
      <c r="BR30" s="70"/>
      <c r="BS30" s="73"/>
    </row>
    <row r="31" spans="1:71" s="72" customFormat="1" ht="129" customHeight="1">
      <c r="A31" s="43"/>
      <c r="B31" s="44"/>
      <c r="C31" s="44"/>
      <c r="D31" s="147" t="s">
        <v>66</v>
      </c>
      <c r="E31" s="46" t="s">
        <v>67</v>
      </c>
      <c r="F31" s="46" t="s">
        <v>165</v>
      </c>
      <c r="G31" s="44"/>
      <c r="H31" s="96" t="s">
        <v>198</v>
      </c>
      <c r="I31" s="96" t="s">
        <v>199</v>
      </c>
      <c r="J31" s="96" t="s">
        <v>200</v>
      </c>
      <c r="K31" s="96" t="s">
        <v>200</v>
      </c>
      <c r="L31" s="96" t="s">
        <v>201</v>
      </c>
      <c r="M31" s="44" t="s">
        <v>326</v>
      </c>
      <c r="N31" s="44"/>
      <c r="O31" s="44"/>
      <c r="P31" s="51" t="s">
        <v>292</v>
      </c>
      <c r="Q31" s="44"/>
      <c r="R31" s="44"/>
      <c r="S31" s="88">
        <v>6.7</v>
      </c>
      <c r="T31" s="46" t="s">
        <v>78</v>
      </c>
      <c r="U31" s="53"/>
      <c r="V31" s="148">
        <v>25</v>
      </c>
      <c r="W31" s="148">
        <v>25</v>
      </c>
      <c r="X31" s="148">
        <v>79.5</v>
      </c>
      <c r="Y31" s="148">
        <v>25</v>
      </c>
      <c r="Z31" s="148">
        <v>25</v>
      </c>
      <c r="AA31" s="148">
        <v>79.5</v>
      </c>
      <c r="AB31" s="47">
        <v>8</v>
      </c>
      <c r="AC31" s="149">
        <v>1</v>
      </c>
      <c r="AD31" s="54">
        <f t="shared" si="51"/>
        <v>1.9875000000000001E-3</v>
      </c>
      <c r="AE31" s="55">
        <v>63</v>
      </c>
      <c r="AF31" s="56">
        <f t="shared" si="52"/>
        <v>31698.113207547169</v>
      </c>
      <c r="AG31" s="57">
        <v>2250</v>
      </c>
      <c r="AH31" s="67">
        <f t="shared" si="53"/>
        <v>7.0982142857142855E-2</v>
      </c>
      <c r="AI31" s="150" t="s">
        <v>202</v>
      </c>
      <c r="AJ31" s="92">
        <v>0.45</v>
      </c>
      <c r="AK31" s="61">
        <f t="shared" si="54"/>
        <v>3.0150000000000001</v>
      </c>
      <c r="AL31" s="61">
        <f t="shared" si="55"/>
        <v>9.7859821428571436</v>
      </c>
      <c r="AM31" s="60">
        <v>0.01</v>
      </c>
      <c r="AN31" s="61">
        <f t="shared" si="56"/>
        <v>0.15</v>
      </c>
      <c r="AO31" s="60">
        <v>0.06</v>
      </c>
      <c r="AP31" s="61">
        <f t="shared" si="57"/>
        <v>0.89999999999999991</v>
      </c>
      <c r="AQ31" s="62">
        <v>0</v>
      </c>
      <c r="AR31" s="60">
        <v>0</v>
      </c>
      <c r="AS31" s="93">
        <f t="shared" si="58"/>
        <v>0</v>
      </c>
      <c r="AT31" s="61">
        <f t="shared" si="59"/>
        <v>1.0499999999999998</v>
      </c>
      <c r="AU31" s="61">
        <f t="shared" si="60"/>
        <v>10.835982142857144</v>
      </c>
      <c r="AV31" s="94">
        <f t="shared" si="61"/>
        <v>0.27760119047619036</v>
      </c>
      <c r="AW31" s="64">
        <v>15</v>
      </c>
      <c r="AX31" s="75">
        <v>32.99</v>
      </c>
      <c r="AY31" s="95">
        <f t="shared" si="62"/>
        <v>0.54531676265535012</v>
      </c>
      <c r="AZ31" s="75"/>
      <c r="BA31" s="102">
        <f>SUM(BB31:BD31)</f>
        <v>1000</v>
      </c>
      <c r="BB31" s="151"/>
      <c r="BC31" s="151">
        <v>1000</v>
      </c>
      <c r="BD31" s="151"/>
      <c r="BE31" s="61">
        <f t="shared" si="63"/>
        <v>10835.982142857145</v>
      </c>
      <c r="BF31" s="61">
        <f t="shared" si="64"/>
        <v>15000</v>
      </c>
      <c r="BG31" s="61">
        <f t="shared" si="65"/>
        <v>32990</v>
      </c>
      <c r="BH31" s="76">
        <v>49.69</v>
      </c>
      <c r="BI31" s="81"/>
      <c r="BJ31" s="81"/>
      <c r="BK31" s="96" t="s">
        <v>203</v>
      </c>
      <c r="BL31" s="96" t="s">
        <v>81</v>
      </c>
      <c r="BM31" s="97" t="s">
        <v>204</v>
      </c>
      <c r="BN31" s="113" t="s">
        <v>205</v>
      </c>
      <c r="BO31" s="114"/>
      <c r="BP31" s="70"/>
      <c r="BQ31" s="70" t="s">
        <v>206</v>
      </c>
      <c r="BR31" s="70"/>
      <c r="BS31" s="73"/>
    </row>
    <row r="32" spans="1:71" s="72" customFormat="1" ht="129" customHeight="1">
      <c r="A32" s="43"/>
      <c r="B32" s="44"/>
      <c r="C32" s="44"/>
      <c r="D32" s="147" t="s">
        <v>66</v>
      </c>
      <c r="E32" s="46" t="s">
        <v>67</v>
      </c>
      <c r="F32" s="46" t="s">
        <v>165</v>
      </c>
      <c r="G32" s="44"/>
      <c r="H32" s="96" t="s">
        <v>198</v>
      </c>
      <c r="I32" s="96" t="s">
        <v>199</v>
      </c>
      <c r="J32" s="96" t="s">
        <v>200</v>
      </c>
      <c r="K32" s="96" t="s">
        <v>200</v>
      </c>
      <c r="L32" s="96" t="s">
        <v>207</v>
      </c>
      <c r="M32" s="44" t="s">
        <v>326</v>
      </c>
      <c r="N32" s="44"/>
      <c r="O32" s="44"/>
      <c r="P32" s="51" t="s">
        <v>293</v>
      </c>
      <c r="Q32" s="44"/>
      <c r="R32" s="44"/>
      <c r="S32" s="88">
        <v>3.7</v>
      </c>
      <c r="T32" s="46" t="s">
        <v>78</v>
      </c>
      <c r="U32" s="53"/>
      <c r="V32" s="148">
        <v>34.5</v>
      </c>
      <c r="W32" s="148">
        <v>17.5</v>
      </c>
      <c r="X32" s="148">
        <v>37</v>
      </c>
      <c r="Y32" s="148">
        <v>34.5</v>
      </c>
      <c r="Z32" s="148">
        <v>17.5</v>
      </c>
      <c r="AA32" s="148">
        <v>37</v>
      </c>
      <c r="AB32" s="47">
        <v>8</v>
      </c>
      <c r="AC32" s="149">
        <v>1</v>
      </c>
      <c r="AD32" s="54">
        <f t="shared" si="51"/>
        <v>6.4749999999999996E-4</v>
      </c>
      <c r="AE32" s="55">
        <v>63</v>
      </c>
      <c r="AF32" s="56">
        <f t="shared" si="52"/>
        <v>97297.297297297308</v>
      </c>
      <c r="AG32" s="57">
        <v>2250</v>
      </c>
      <c r="AH32" s="67">
        <f t="shared" si="53"/>
        <v>2.3124999999999996E-2</v>
      </c>
      <c r="AI32" s="150" t="s">
        <v>202</v>
      </c>
      <c r="AJ32" s="92">
        <v>0.45</v>
      </c>
      <c r="AK32" s="61">
        <f t="shared" si="54"/>
        <v>1.665</v>
      </c>
      <c r="AL32" s="61">
        <f t="shared" si="55"/>
        <v>5.3881250000000005</v>
      </c>
      <c r="AM32" s="60">
        <v>0.01</v>
      </c>
      <c r="AN32" s="61">
        <f t="shared" si="56"/>
        <v>0.08</v>
      </c>
      <c r="AO32" s="60">
        <v>0.06</v>
      </c>
      <c r="AP32" s="61">
        <f t="shared" si="57"/>
        <v>0.48</v>
      </c>
      <c r="AQ32" s="62">
        <v>0</v>
      </c>
      <c r="AR32" s="60">
        <v>0</v>
      </c>
      <c r="AS32" s="93">
        <f t="shared" si="58"/>
        <v>0</v>
      </c>
      <c r="AT32" s="61">
        <f t="shared" si="59"/>
        <v>0.55999999999999994</v>
      </c>
      <c r="AU32" s="61">
        <f t="shared" si="60"/>
        <v>5.9481250000000001</v>
      </c>
      <c r="AV32" s="94">
        <f t="shared" si="61"/>
        <v>0.25648437499999999</v>
      </c>
      <c r="AW32" s="64">
        <v>8</v>
      </c>
      <c r="AX32" s="75">
        <v>19.989999999999998</v>
      </c>
      <c r="AY32" s="95">
        <f t="shared" si="62"/>
        <v>0.59979989994997496</v>
      </c>
      <c r="AZ32" s="75"/>
      <c r="BA32" s="102">
        <f>SUM(BB32:BD32)</f>
        <v>1000</v>
      </c>
      <c r="BB32" s="151"/>
      <c r="BC32" s="151">
        <v>1000</v>
      </c>
      <c r="BD32" s="151"/>
      <c r="BE32" s="61">
        <f t="shared" si="63"/>
        <v>5948.125</v>
      </c>
      <c r="BF32" s="61">
        <f t="shared" si="64"/>
        <v>8000</v>
      </c>
      <c r="BG32" s="61">
        <f t="shared" si="65"/>
        <v>19990</v>
      </c>
      <c r="BH32" s="76">
        <v>22.34</v>
      </c>
      <c r="BI32" s="81"/>
      <c r="BJ32" s="81"/>
      <c r="BK32" s="96" t="s">
        <v>203</v>
      </c>
      <c r="BL32" s="96" t="s">
        <v>208</v>
      </c>
      <c r="BM32" s="97" t="s">
        <v>209</v>
      </c>
      <c r="BN32" s="113" t="s">
        <v>205</v>
      </c>
      <c r="BO32" s="114"/>
      <c r="BP32" s="70"/>
      <c r="BQ32" s="70">
        <v>1000</v>
      </c>
      <c r="BR32" s="70"/>
      <c r="BS32" s="73"/>
    </row>
    <row r="33" spans="1:71" s="72" customFormat="1" ht="129" customHeight="1">
      <c r="A33" s="43"/>
      <c r="B33" s="44"/>
      <c r="C33" s="44"/>
      <c r="D33" s="147" t="s">
        <v>66</v>
      </c>
      <c r="E33" s="46" t="s">
        <v>67</v>
      </c>
      <c r="F33" s="46" t="s">
        <v>165</v>
      </c>
      <c r="G33" s="44"/>
      <c r="H33" s="96" t="s">
        <v>198</v>
      </c>
      <c r="I33" s="96" t="s">
        <v>199</v>
      </c>
      <c r="J33" s="96" t="s">
        <v>200</v>
      </c>
      <c r="K33" s="96" t="s">
        <v>200</v>
      </c>
      <c r="L33" s="96" t="s">
        <v>210</v>
      </c>
      <c r="M33" s="44" t="s">
        <v>326</v>
      </c>
      <c r="N33" s="44"/>
      <c r="O33" s="44"/>
      <c r="P33" s="51" t="s">
        <v>294</v>
      </c>
      <c r="Q33" s="44"/>
      <c r="R33" s="44"/>
      <c r="S33" s="88">
        <v>13.8</v>
      </c>
      <c r="T33" s="46" t="s">
        <v>78</v>
      </c>
      <c r="U33" s="53"/>
      <c r="V33" s="148">
        <v>26.1</v>
      </c>
      <c r="W33" s="148">
        <v>28.7</v>
      </c>
      <c r="X33" s="148">
        <v>78.2</v>
      </c>
      <c r="Y33" s="148">
        <v>26.1</v>
      </c>
      <c r="Z33" s="148">
        <v>28.7</v>
      </c>
      <c r="AA33" s="148">
        <v>78.2</v>
      </c>
      <c r="AB33" s="47">
        <v>8</v>
      </c>
      <c r="AC33" s="149">
        <v>1</v>
      </c>
      <c r="AD33" s="54">
        <f t="shared" si="51"/>
        <v>2.2443400000000001E-3</v>
      </c>
      <c r="AE33" s="55">
        <v>63</v>
      </c>
      <c r="AF33" s="56">
        <f t="shared" si="52"/>
        <v>28070.613186950282</v>
      </c>
      <c r="AG33" s="57">
        <v>2250</v>
      </c>
      <c r="AH33" s="67">
        <f t="shared" si="53"/>
        <v>8.0155000000000004E-2</v>
      </c>
      <c r="AI33" s="150" t="s">
        <v>211</v>
      </c>
      <c r="AJ33" s="92">
        <v>0.45</v>
      </c>
      <c r="AK33" s="61">
        <f t="shared" si="54"/>
        <v>6.2100000000000009</v>
      </c>
      <c r="AL33" s="61">
        <f t="shared" si="55"/>
        <v>20.090155000000003</v>
      </c>
      <c r="AM33" s="60">
        <v>0.01</v>
      </c>
      <c r="AN33" s="61">
        <f t="shared" si="56"/>
        <v>0.3</v>
      </c>
      <c r="AO33" s="60">
        <v>0.06</v>
      </c>
      <c r="AP33" s="61">
        <f t="shared" si="57"/>
        <v>1.7999999999999998</v>
      </c>
      <c r="AQ33" s="62">
        <v>0</v>
      </c>
      <c r="AR33" s="60">
        <v>0</v>
      </c>
      <c r="AS33" s="93">
        <f t="shared" si="58"/>
        <v>0</v>
      </c>
      <c r="AT33" s="61">
        <f t="shared" si="59"/>
        <v>2.0999999999999996</v>
      </c>
      <c r="AU33" s="61">
        <f t="shared" si="60"/>
        <v>22.190155000000004</v>
      </c>
      <c r="AV33" s="94">
        <f t="shared" si="61"/>
        <v>0.26032816666666653</v>
      </c>
      <c r="AW33" s="64">
        <v>30</v>
      </c>
      <c r="AX33" s="75">
        <v>69.989999999999995</v>
      </c>
      <c r="AY33" s="95">
        <f t="shared" si="62"/>
        <v>0.57136733819117014</v>
      </c>
      <c r="AZ33" s="75"/>
      <c r="BA33" s="102">
        <v>1000</v>
      </c>
      <c r="BB33" s="151"/>
      <c r="BC33" s="151"/>
      <c r="BD33" s="151"/>
      <c r="BE33" s="61">
        <f t="shared" si="63"/>
        <v>22190.155000000006</v>
      </c>
      <c r="BF33" s="61">
        <f t="shared" si="64"/>
        <v>30000</v>
      </c>
      <c r="BG33" s="61">
        <f t="shared" si="65"/>
        <v>69990</v>
      </c>
      <c r="BH33" s="76">
        <v>58.58</v>
      </c>
      <c r="BI33" s="81"/>
      <c r="BJ33" s="81"/>
      <c r="BK33" s="96" t="s">
        <v>203</v>
      </c>
      <c r="BL33" s="96" t="s">
        <v>208</v>
      </c>
      <c r="BM33" s="97" t="s">
        <v>209</v>
      </c>
      <c r="BN33" s="113"/>
      <c r="BO33" s="114"/>
      <c r="BP33" s="145" t="s">
        <v>212</v>
      </c>
      <c r="BQ33" s="70"/>
      <c r="BR33" s="70"/>
      <c r="BS33" s="73"/>
    </row>
    <row r="34" spans="1:71" s="72" customFormat="1" ht="129" customHeight="1">
      <c r="A34" s="43"/>
      <c r="B34" s="44"/>
      <c r="C34" s="44"/>
      <c r="D34" s="101" t="s">
        <v>214</v>
      </c>
      <c r="E34" s="46" t="s">
        <v>91</v>
      </c>
      <c r="F34" s="46" t="s">
        <v>165</v>
      </c>
      <c r="G34" s="44"/>
      <c r="H34" s="154" t="s">
        <v>215</v>
      </c>
      <c r="I34" s="154" t="s">
        <v>215</v>
      </c>
      <c r="J34" s="96" t="s">
        <v>216</v>
      </c>
      <c r="K34" s="96" t="s">
        <v>216</v>
      </c>
      <c r="L34" s="155" t="s">
        <v>217</v>
      </c>
      <c r="M34" s="44" t="s">
        <v>218</v>
      </c>
      <c r="N34" s="44"/>
      <c r="O34" s="44"/>
      <c r="P34" s="87" t="s">
        <v>295</v>
      </c>
      <c r="Q34" s="44"/>
      <c r="R34" s="44"/>
      <c r="S34" s="88">
        <v>2.4300000000000002</v>
      </c>
      <c r="T34" s="46" t="s">
        <v>78</v>
      </c>
      <c r="U34" s="53"/>
      <c r="V34" s="148">
        <v>38</v>
      </c>
      <c r="W34" s="148">
        <v>33</v>
      </c>
      <c r="X34" s="148">
        <v>64</v>
      </c>
      <c r="Y34" s="148">
        <v>38</v>
      </c>
      <c r="Z34" s="148">
        <v>33</v>
      </c>
      <c r="AA34" s="148">
        <v>64</v>
      </c>
      <c r="AB34" s="47">
        <v>8</v>
      </c>
      <c r="AC34" s="152">
        <v>6</v>
      </c>
      <c r="AD34" s="54">
        <f t="shared" si="51"/>
        <v>1.2671999999999999E-2</v>
      </c>
      <c r="AE34" s="55">
        <v>63</v>
      </c>
      <c r="AF34" s="56">
        <f t="shared" si="52"/>
        <v>29829.545454545456</v>
      </c>
      <c r="AG34" s="57">
        <v>2250</v>
      </c>
      <c r="AH34" s="67">
        <f t="shared" si="53"/>
        <v>7.5428571428571428E-2</v>
      </c>
      <c r="AI34" s="129" t="s">
        <v>213</v>
      </c>
      <c r="AJ34" s="156">
        <v>0.309</v>
      </c>
      <c r="AK34" s="61">
        <f t="shared" si="54"/>
        <v>0.75087000000000004</v>
      </c>
      <c r="AL34" s="61">
        <f t="shared" si="55"/>
        <v>3.2562985714285717</v>
      </c>
      <c r="AM34" s="60">
        <v>0.01</v>
      </c>
      <c r="AN34" s="61">
        <f t="shared" si="56"/>
        <v>4.6500000000000007E-2</v>
      </c>
      <c r="AO34" s="60">
        <v>0.06</v>
      </c>
      <c r="AP34" s="61">
        <f t="shared" si="57"/>
        <v>0.27900000000000003</v>
      </c>
      <c r="AQ34" s="62">
        <v>0</v>
      </c>
      <c r="AR34" s="60">
        <v>0</v>
      </c>
      <c r="AS34" s="93">
        <f t="shared" si="58"/>
        <v>0</v>
      </c>
      <c r="AT34" s="61">
        <f t="shared" si="59"/>
        <v>0.32550000000000001</v>
      </c>
      <c r="AU34" s="61">
        <f t="shared" si="60"/>
        <v>3.5817985714285716</v>
      </c>
      <c r="AV34" s="94">
        <f t="shared" si="61"/>
        <v>0.22972073732718895</v>
      </c>
      <c r="AW34" s="64">
        <v>4.6500000000000004</v>
      </c>
      <c r="AX34" s="75">
        <v>9.99</v>
      </c>
      <c r="AY34" s="95">
        <f t="shared" si="62"/>
        <v>0.53453453453453448</v>
      </c>
      <c r="AZ34" s="75"/>
      <c r="BA34" s="102">
        <f>SUM(BB34:BD34)</f>
        <v>1000</v>
      </c>
      <c r="BB34" s="153">
        <v>1000</v>
      </c>
      <c r="BC34" s="151"/>
      <c r="BD34" s="151"/>
      <c r="BE34" s="61">
        <f t="shared" si="63"/>
        <v>3581.7985714285714</v>
      </c>
      <c r="BF34" s="61">
        <f t="shared" si="64"/>
        <v>4650</v>
      </c>
      <c r="BG34" s="61">
        <f t="shared" si="65"/>
        <v>9990</v>
      </c>
      <c r="BH34" s="76">
        <v>13.38</v>
      </c>
      <c r="BI34" s="81"/>
      <c r="BJ34" s="81"/>
      <c r="BK34" s="96" t="s">
        <v>130</v>
      </c>
      <c r="BL34" s="96" t="s">
        <v>81</v>
      </c>
      <c r="BM34" s="157" t="s">
        <v>131</v>
      </c>
      <c r="BN34" s="121" t="s">
        <v>219</v>
      </c>
      <c r="BO34" s="111" t="s">
        <v>220</v>
      </c>
      <c r="BP34" s="70"/>
      <c r="BQ34" s="70"/>
      <c r="BR34" s="70"/>
      <c r="BS34" s="73"/>
    </row>
    <row r="35" spans="1:71" s="72" customFormat="1" ht="129" customHeight="1">
      <c r="A35" s="43"/>
      <c r="B35" s="44"/>
      <c r="C35" s="44"/>
      <c r="D35" s="101" t="s">
        <v>214</v>
      </c>
      <c r="E35" s="46" t="s">
        <v>91</v>
      </c>
      <c r="F35" s="46" t="s">
        <v>165</v>
      </c>
      <c r="G35" s="44"/>
      <c r="H35" s="154" t="s">
        <v>215</v>
      </c>
      <c r="I35" s="154" t="s">
        <v>215</v>
      </c>
      <c r="J35" s="96" t="s">
        <v>216</v>
      </c>
      <c r="K35" s="96" t="s">
        <v>216</v>
      </c>
      <c r="L35" s="155" t="s">
        <v>217</v>
      </c>
      <c r="M35" s="44" t="s">
        <v>221</v>
      </c>
      <c r="N35" s="44"/>
      <c r="O35" s="44"/>
      <c r="P35" s="87" t="s">
        <v>296</v>
      </c>
      <c r="Q35" s="44"/>
      <c r="R35" s="44"/>
      <c r="S35" s="88">
        <v>2.4300000000000002</v>
      </c>
      <c r="T35" s="46" t="s">
        <v>78</v>
      </c>
      <c r="U35" s="53"/>
      <c r="V35" s="148">
        <v>38</v>
      </c>
      <c r="W35" s="148">
        <v>33</v>
      </c>
      <c r="X35" s="148">
        <v>64</v>
      </c>
      <c r="Y35" s="148">
        <v>38</v>
      </c>
      <c r="Z35" s="148">
        <v>33</v>
      </c>
      <c r="AA35" s="148">
        <v>64</v>
      </c>
      <c r="AB35" s="47">
        <v>8</v>
      </c>
      <c r="AC35" s="152">
        <v>6</v>
      </c>
      <c r="AD35" s="54">
        <f t="shared" si="51"/>
        <v>1.2671999999999999E-2</v>
      </c>
      <c r="AE35" s="55">
        <v>63</v>
      </c>
      <c r="AF35" s="56">
        <f t="shared" si="52"/>
        <v>29829.545454545456</v>
      </c>
      <c r="AG35" s="57">
        <v>2250</v>
      </c>
      <c r="AH35" s="67">
        <f t="shared" si="53"/>
        <v>7.5428571428571428E-2</v>
      </c>
      <c r="AI35" s="129" t="s">
        <v>213</v>
      </c>
      <c r="AJ35" s="156">
        <v>0.309</v>
      </c>
      <c r="AK35" s="61">
        <f t="shared" si="54"/>
        <v>0.75087000000000004</v>
      </c>
      <c r="AL35" s="61">
        <f t="shared" si="55"/>
        <v>3.2562985714285717</v>
      </c>
      <c r="AM35" s="60">
        <v>0.01</v>
      </c>
      <c r="AN35" s="61">
        <f t="shared" si="56"/>
        <v>4.6500000000000007E-2</v>
      </c>
      <c r="AO35" s="60">
        <v>0.06</v>
      </c>
      <c r="AP35" s="61">
        <f t="shared" si="57"/>
        <v>0.27900000000000003</v>
      </c>
      <c r="AQ35" s="62">
        <v>0</v>
      </c>
      <c r="AR35" s="60">
        <v>0</v>
      </c>
      <c r="AS35" s="93">
        <f t="shared" si="58"/>
        <v>0</v>
      </c>
      <c r="AT35" s="61">
        <f t="shared" si="59"/>
        <v>0.32550000000000001</v>
      </c>
      <c r="AU35" s="61">
        <f t="shared" si="60"/>
        <v>3.5817985714285716</v>
      </c>
      <c r="AV35" s="94">
        <f t="shared" si="61"/>
        <v>0.22972073732718895</v>
      </c>
      <c r="AW35" s="64">
        <v>4.6500000000000004</v>
      </c>
      <c r="AX35" s="75">
        <v>9.99</v>
      </c>
      <c r="AY35" s="95">
        <f t="shared" si="62"/>
        <v>0.53453453453453448</v>
      </c>
      <c r="AZ35" s="75"/>
      <c r="BA35" s="102">
        <f t="shared" ref="BA35:BA36" si="69">SUM(BB35:BD35)</f>
        <v>1000</v>
      </c>
      <c r="BB35" s="153">
        <v>1000</v>
      </c>
      <c r="BC35" s="151"/>
      <c r="BD35" s="151"/>
      <c r="BE35" s="61">
        <f t="shared" si="63"/>
        <v>3581.7985714285714</v>
      </c>
      <c r="BF35" s="61">
        <f t="shared" si="64"/>
        <v>4650</v>
      </c>
      <c r="BG35" s="61">
        <f t="shared" si="65"/>
        <v>9990</v>
      </c>
      <c r="BH35" s="76">
        <v>13.38</v>
      </c>
      <c r="BI35" s="81"/>
      <c r="BJ35" s="81"/>
      <c r="BK35" s="96" t="s">
        <v>130</v>
      </c>
      <c r="BL35" s="96" t="s">
        <v>81</v>
      </c>
      <c r="BM35" s="157" t="s">
        <v>131</v>
      </c>
      <c r="BN35" s="121" t="s">
        <v>219</v>
      </c>
      <c r="BO35" s="111" t="s">
        <v>220</v>
      </c>
      <c r="BP35" s="70"/>
      <c r="BQ35" s="70"/>
      <c r="BR35" s="70"/>
      <c r="BS35" s="73"/>
    </row>
    <row r="36" spans="1:71" s="72" customFormat="1" ht="129" customHeight="1">
      <c r="A36" s="43"/>
      <c r="B36" s="44"/>
      <c r="C36" s="44"/>
      <c r="D36" s="101" t="s">
        <v>214</v>
      </c>
      <c r="E36" s="46" t="s">
        <v>91</v>
      </c>
      <c r="F36" s="46" t="s">
        <v>165</v>
      </c>
      <c r="G36" s="44"/>
      <c r="H36" s="154" t="s">
        <v>215</v>
      </c>
      <c r="I36" s="154" t="s">
        <v>215</v>
      </c>
      <c r="J36" s="96" t="s">
        <v>216</v>
      </c>
      <c r="K36" s="96" t="s">
        <v>216</v>
      </c>
      <c r="L36" s="155" t="s">
        <v>217</v>
      </c>
      <c r="M36" s="44" t="s">
        <v>222</v>
      </c>
      <c r="N36" s="44"/>
      <c r="O36" s="44"/>
      <c r="P36" s="87" t="s">
        <v>297</v>
      </c>
      <c r="Q36" s="44"/>
      <c r="R36" s="44"/>
      <c r="S36" s="88">
        <v>2.4300000000000002</v>
      </c>
      <c r="T36" s="46" t="s">
        <v>78</v>
      </c>
      <c r="U36" s="53"/>
      <c r="V36" s="148">
        <v>38</v>
      </c>
      <c r="W36" s="148">
        <v>33</v>
      </c>
      <c r="X36" s="148">
        <v>64</v>
      </c>
      <c r="Y36" s="148">
        <v>38</v>
      </c>
      <c r="Z36" s="148">
        <v>33</v>
      </c>
      <c r="AA36" s="148">
        <v>64</v>
      </c>
      <c r="AB36" s="47">
        <v>8</v>
      </c>
      <c r="AC36" s="152">
        <v>6</v>
      </c>
      <c r="AD36" s="54">
        <f t="shared" si="51"/>
        <v>1.2671999999999999E-2</v>
      </c>
      <c r="AE36" s="55">
        <v>63</v>
      </c>
      <c r="AF36" s="56">
        <f t="shared" si="52"/>
        <v>29829.545454545456</v>
      </c>
      <c r="AG36" s="57">
        <v>2250</v>
      </c>
      <c r="AH36" s="67">
        <f t="shared" si="53"/>
        <v>7.5428571428571428E-2</v>
      </c>
      <c r="AI36" s="129" t="s">
        <v>213</v>
      </c>
      <c r="AJ36" s="156">
        <v>0.309</v>
      </c>
      <c r="AK36" s="61">
        <f t="shared" si="54"/>
        <v>0.75087000000000004</v>
      </c>
      <c r="AL36" s="61">
        <f t="shared" si="55"/>
        <v>3.2562985714285717</v>
      </c>
      <c r="AM36" s="60">
        <v>0.01</v>
      </c>
      <c r="AN36" s="61">
        <f t="shared" si="56"/>
        <v>4.6500000000000007E-2</v>
      </c>
      <c r="AO36" s="60">
        <v>0.06</v>
      </c>
      <c r="AP36" s="61">
        <f t="shared" si="57"/>
        <v>0.27900000000000003</v>
      </c>
      <c r="AQ36" s="62">
        <v>0</v>
      </c>
      <c r="AR36" s="60">
        <v>0</v>
      </c>
      <c r="AS36" s="93">
        <f t="shared" si="58"/>
        <v>0</v>
      </c>
      <c r="AT36" s="61">
        <f t="shared" si="59"/>
        <v>0.32550000000000001</v>
      </c>
      <c r="AU36" s="61">
        <f t="shared" si="60"/>
        <v>3.5817985714285716</v>
      </c>
      <c r="AV36" s="94">
        <f t="shared" si="61"/>
        <v>0.22972073732718895</v>
      </c>
      <c r="AW36" s="64">
        <v>4.6500000000000004</v>
      </c>
      <c r="AX36" s="75">
        <v>9.99</v>
      </c>
      <c r="AY36" s="95">
        <f t="shared" si="62"/>
        <v>0.53453453453453448</v>
      </c>
      <c r="AZ36" s="75"/>
      <c r="BA36" s="102">
        <f t="shared" si="69"/>
        <v>1000</v>
      </c>
      <c r="BB36" s="153">
        <v>1000</v>
      </c>
      <c r="BC36" s="151"/>
      <c r="BD36" s="151"/>
      <c r="BE36" s="61">
        <f t="shared" si="63"/>
        <v>3581.7985714285714</v>
      </c>
      <c r="BF36" s="61">
        <f t="shared" si="64"/>
        <v>4650</v>
      </c>
      <c r="BG36" s="61">
        <f t="shared" si="65"/>
        <v>9990</v>
      </c>
      <c r="BH36" s="76">
        <v>13.38</v>
      </c>
      <c r="BI36" s="81"/>
      <c r="BJ36" s="81"/>
      <c r="BK36" s="96" t="s">
        <v>130</v>
      </c>
      <c r="BL36" s="96" t="s">
        <v>81</v>
      </c>
      <c r="BM36" s="157" t="s">
        <v>131</v>
      </c>
      <c r="BN36" s="121" t="s">
        <v>219</v>
      </c>
      <c r="BO36" s="111" t="s">
        <v>220</v>
      </c>
      <c r="BP36" s="70"/>
      <c r="BQ36" s="70"/>
      <c r="BR36" s="70"/>
      <c r="BS36" s="73"/>
    </row>
    <row r="37" spans="1:71" s="72" customFormat="1" ht="129" customHeight="1">
      <c r="A37" s="43"/>
      <c r="B37" s="44"/>
      <c r="C37" s="44"/>
      <c r="D37" s="101" t="s">
        <v>214</v>
      </c>
      <c r="E37" s="46" t="s">
        <v>91</v>
      </c>
      <c r="F37" s="46" t="s">
        <v>165</v>
      </c>
      <c r="G37" s="44"/>
      <c r="H37" s="154" t="s">
        <v>215</v>
      </c>
      <c r="I37" s="154" t="s">
        <v>305</v>
      </c>
      <c r="J37" s="96" t="s">
        <v>223</v>
      </c>
      <c r="K37" s="96" t="s">
        <v>223</v>
      </c>
      <c r="L37" s="158" t="s">
        <v>224</v>
      </c>
      <c r="M37" s="44" t="s">
        <v>326</v>
      </c>
      <c r="N37" s="44"/>
      <c r="O37" s="44"/>
      <c r="P37" s="87" t="s">
        <v>298</v>
      </c>
      <c r="Q37" s="44"/>
      <c r="R37" s="44"/>
      <c r="S37" s="88">
        <v>3.83</v>
      </c>
      <c r="T37" s="46" t="s">
        <v>78</v>
      </c>
      <c r="U37" s="53"/>
      <c r="V37" s="159">
        <v>42</v>
      </c>
      <c r="W37" s="159">
        <v>30</v>
      </c>
      <c r="X37" s="159">
        <v>38</v>
      </c>
      <c r="Y37" s="159">
        <v>42</v>
      </c>
      <c r="Z37" s="159">
        <v>30</v>
      </c>
      <c r="AA37" s="159">
        <v>38</v>
      </c>
      <c r="AB37" s="47">
        <v>8</v>
      </c>
      <c r="AC37" s="152">
        <v>8</v>
      </c>
      <c r="AD37" s="54">
        <f t="shared" si="51"/>
        <v>9.1199999999999996E-3</v>
      </c>
      <c r="AE37" s="55">
        <v>63</v>
      </c>
      <c r="AF37" s="56">
        <f t="shared" si="52"/>
        <v>55263.157894736847</v>
      </c>
      <c r="AG37" s="57">
        <v>2250</v>
      </c>
      <c r="AH37" s="67">
        <f t="shared" si="53"/>
        <v>4.071428571428571E-2</v>
      </c>
      <c r="AI37" s="129" t="s">
        <v>213</v>
      </c>
      <c r="AJ37" s="156">
        <v>0.309</v>
      </c>
      <c r="AK37" s="61">
        <f t="shared" si="54"/>
        <v>1.18347</v>
      </c>
      <c r="AL37" s="61">
        <f t="shared" si="55"/>
        <v>5.0541842857142862</v>
      </c>
      <c r="AM37" s="60">
        <v>0.01</v>
      </c>
      <c r="AN37" s="61">
        <f t="shared" si="56"/>
        <v>7.2499999999999995E-2</v>
      </c>
      <c r="AO37" s="60">
        <v>0.06</v>
      </c>
      <c r="AP37" s="61">
        <f t="shared" si="57"/>
        <v>0.435</v>
      </c>
      <c r="AQ37" s="62">
        <v>0</v>
      </c>
      <c r="AR37" s="60">
        <v>0</v>
      </c>
      <c r="AS37" s="93">
        <f t="shared" si="58"/>
        <v>0</v>
      </c>
      <c r="AT37" s="61">
        <f t="shared" si="59"/>
        <v>0.50749999999999995</v>
      </c>
      <c r="AU37" s="61">
        <f t="shared" si="60"/>
        <v>5.5616842857142865</v>
      </c>
      <c r="AV37" s="94">
        <f t="shared" si="61"/>
        <v>0.23287113300492598</v>
      </c>
      <c r="AW37" s="64">
        <v>7.25</v>
      </c>
      <c r="AX37" s="75">
        <v>14.99</v>
      </c>
      <c r="AY37" s="95">
        <f t="shared" si="62"/>
        <v>0.51634422948632419</v>
      </c>
      <c r="AZ37" s="75"/>
      <c r="BA37" s="102">
        <f>SUM(BB37:BD37)</f>
        <v>1000</v>
      </c>
      <c r="BB37" s="153">
        <v>1000</v>
      </c>
      <c r="BC37" s="151"/>
      <c r="BD37" s="151"/>
      <c r="BE37" s="61">
        <f t="shared" si="63"/>
        <v>5561.6842857142865</v>
      </c>
      <c r="BF37" s="61">
        <f t="shared" si="64"/>
        <v>7250</v>
      </c>
      <c r="BG37" s="61">
        <f>IF(ISERROR(AX37*BA37),"",AX37*BA37)</f>
        <v>14990</v>
      </c>
      <c r="BH37" s="76">
        <v>5.99</v>
      </c>
      <c r="BI37" s="81"/>
      <c r="BJ37" s="81"/>
      <c r="BK37" s="96" t="s">
        <v>130</v>
      </c>
      <c r="BL37" s="96" t="s">
        <v>81</v>
      </c>
      <c r="BM37" s="157" t="s">
        <v>225</v>
      </c>
      <c r="BN37" s="121" t="s">
        <v>219</v>
      </c>
      <c r="BO37" s="111" t="s">
        <v>226</v>
      </c>
      <c r="BP37" s="70"/>
      <c r="BQ37" s="70"/>
      <c r="BR37" s="70"/>
      <c r="BS37" s="73"/>
    </row>
    <row r="38" spans="1:71" s="72" customFormat="1" ht="47.45" customHeight="1">
      <c r="A38" s="43"/>
      <c r="B38" s="189"/>
      <c r="C38" s="44"/>
      <c r="D38" s="101" t="s">
        <v>66</v>
      </c>
      <c r="E38" s="46" t="s">
        <v>67</v>
      </c>
      <c r="F38" s="46" t="s">
        <v>165</v>
      </c>
      <c r="G38" s="44"/>
      <c r="H38" s="161" t="s">
        <v>227</v>
      </c>
      <c r="I38" s="161" t="s">
        <v>306</v>
      </c>
      <c r="J38" s="162" t="s">
        <v>228</v>
      </c>
      <c r="K38" s="162" t="s">
        <v>228</v>
      </c>
      <c r="L38" s="161" t="s">
        <v>229</v>
      </c>
      <c r="M38" s="161" t="s">
        <v>327</v>
      </c>
      <c r="N38" s="163"/>
      <c r="O38" s="163"/>
      <c r="P38" s="51" t="s">
        <v>299</v>
      </c>
      <c r="Q38" s="44"/>
      <c r="R38" s="163" t="s">
        <v>106</v>
      </c>
      <c r="S38" s="88">
        <v>4.55</v>
      </c>
      <c r="T38" s="46" t="s">
        <v>78</v>
      </c>
      <c r="U38" s="44"/>
      <c r="V38" s="164">
        <v>41</v>
      </c>
      <c r="W38" s="164">
        <v>32</v>
      </c>
      <c r="X38" s="164">
        <v>66</v>
      </c>
      <c r="Y38" s="164">
        <v>41</v>
      </c>
      <c r="Z38" s="164">
        <v>32</v>
      </c>
      <c r="AA38" s="164">
        <v>66</v>
      </c>
      <c r="AB38" s="47">
        <v>8</v>
      </c>
      <c r="AC38" s="165">
        <v>6</v>
      </c>
      <c r="AD38" s="54">
        <f t="shared" ref="AD38:AD58" si="70">IF(Y38="","",Y38*Z38*AA38/1000000)</f>
        <v>8.6592000000000002E-2</v>
      </c>
      <c r="AE38" s="55">
        <v>63</v>
      </c>
      <c r="AF38" s="56">
        <f t="shared" si="52"/>
        <v>4365.2993348115297</v>
      </c>
      <c r="AG38" s="57">
        <v>2250</v>
      </c>
      <c r="AH38" s="58">
        <f t="shared" si="53"/>
        <v>0.51542857142857146</v>
      </c>
      <c r="AI38" s="166" t="s">
        <v>170</v>
      </c>
      <c r="AJ38" s="130">
        <v>0.45</v>
      </c>
      <c r="AK38" s="58">
        <f t="shared" si="54"/>
        <v>2.0474999999999999</v>
      </c>
      <c r="AL38" s="58">
        <f t="shared" si="55"/>
        <v>7.1129285714285704</v>
      </c>
      <c r="AM38" s="60">
        <v>0.01</v>
      </c>
      <c r="AN38" s="61">
        <f t="shared" si="56"/>
        <v>0.125</v>
      </c>
      <c r="AO38" s="60">
        <v>0.06</v>
      </c>
      <c r="AP38" s="58">
        <f t="shared" si="57"/>
        <v>0.75</v>
      </c>
      <c r="AQ38" s="62">
        <v>0</v>
      </c>
      <c r="AR38" s="60">
        <v>0</v>
      </c>
      <c r="AS38" s="58">
        <f t="shared" si="58"/>
        <v>0</v>
      </c>
      <c r="AT38" s="58">
        <f t="shared" si="59"/>
        <v>0.875</v>
      </c>
      <c r="AU38" s="58">
        <f t="shared" si="60"/>
        <v>7.9879285714285704</v>
      </c>
      <c r="AV38" s="123">
        <f t="shared" ref="AV38:AV58" si="71">IF(ISERROR((AW38-AU38)/AW38),"",(AW38-AU38)/AW38)</f>
        <v>0.36096571428571439</v>
      </c>
      <c r="AW38" s="64">
        <v>12.5</v>
      </c>
      <c r="AX38" s="75">
        <v>26.99</v>
      </c>
      <c r="AY38" s="123">
        <f t="shared" si="62"/>
        <v>0.53686550574286773</v>
      </c>
      <c r="AZ38" s="62"/>
      <c r="BA38" s="167">
        <f>SUM(BB38:BD38)</f>
        <v>1500</v>
      </c>
      <c r="BB38" s="168"/>
      <c r="BC38" s="169">
        <v>1500</v>
      </c>
      <c r="BD38" s="168"/>
      <c r="BE38" s="62">
        <f t="shared" ref="BE38:BE58" si="72">IF(ISERROR(AU38*BA38),"",AU38*BA38)</f>
        <v>11981.892857142855</v>
      </c>
      <c r="BF38" s="62">
        <f t="shared" ref="BF38:BF58" si="73">IF(ISERROR(AW38*BA38),"",AW38*BA38)</f>
        <v>18750</v>
      </c>
      <c r="BG38" s="62">
        <f t="shared" ref="BG38:BG48" si="74">IF(ISERROR(AX38*BA38),"",AX38*BA38)</f>
        <v>40485</v>
      </c>
      <c r="BH38" s="44">
        <v>21.65</v>
      </c>
      <c r="BI38" s="44"/>
      <c r="BJ38" s="44"/>
      <c r="BK38" s="163" t="s">
        <v>80</v>
      </c>
      <c r="BL38" s="163" t="s">
        <v>81</v>
      </c>
      <c r="BM38" s="170" t="s">
        <v>230</v>
      </c>
      <c r="BN38" s="171" t="s">
        <v>231</v>
      </c>
      <c r="BO38" s="145" t="s">
        <v>132</v>
      </c>
      <c r="BP38" s="70"/>
      <c r="BQ38" s="70"/>
      <c r="BR38" s="70"/>
      <c r="BS38" s="73"/>
    </row>
    <row r="39" spans="1:71" s="72" customFormat="1" ht="49.5" customHeight="1">
      <c r="A39" s="43"/>
      <c r="B39" s="189"/>
      <c r="C39" s="44"/>
      <c r="D39" s="101" t="s">
        <v>66</v>
      </c>
      <c r="E39" s="46" t="s">
        <v>67</v>
      </c>
      <c r="F39" s="46" t="s">
        <v>165</v>
      </c>
      <c r="G39" s="44"/>
      <c r="H39" s="161" t="s">
        <v>227</v>
      </c>
      <c r="I39" s="161" t="s">
        <v>306</v>
      </c>
      <c r="J39" s="162" t="s">
        <v>228</v>
      </c>
      <c r="K39" s="162" t="s">
        <v>228</v>
      </c>
      <c r="L39" s="161" t="s">
        <v>229</v>
      </c>
      <c r="M39" s="161" t="s">
        <v>328</v>
      </c>
      <c r="N39" s="163"/>
      <c r="O39" s="163"/>
      <c r="P39" s="51" t="s">
        <v>300</v>
      </c>
      <c r="Q39" s="44"/>
      <c r="R39" s="163" t="s">
        <v>106</v>
      </c>
      <c r="S39" s="88">
        <v>4.3</v>
      </c>
      <c r="T39" s="46" t="s">
        <v>78</v>
      </c>
      <c r="U39" s="44"/>
      <c r="V39" s="164">
        <v>41</v>
      </c>
      <c r="W39" s="164">
        <v>32</v>
      </c>
      <c r="X39" s="164">
        <v>66</v>
      </c>
      <c r="Y39" s="164">
        <v>41</v>
      </c>
      <c r="Z39" s="164">
        <v>32</v>
      </c>
      <c r="AA39" s="164">
        <v>66</v>
      </c>
      <c r="AB39" s="47">
        <v>8</v>
      </c>
      <c r="AC39" s="165">
        <v>6</v>
      </c>
      <c r="AD39" s="54">
        <f t="shared" si="70"/>
        <v>8.6592000000000002E-2</v>
      </c>
      <c r="AE39" s="55">
        <v>63</v>
      </c>
      <c r="AF39" s="56">
        <f t="shared" si="52"/>
        <v>4365.2993348115297</v>
      </c>
      <c r="AG39" s="57">
        <v>2250</v>
      </c>
      <c r="AH39" s="58">
        <f t="shared" si="53"/>
        <v>0.51542857142857146</v>
      </c>
      <c r="AI39" s="166" t="s">
        <v>170</v>
      </c>
      <c r="AJ39" s="130">
        <v>0.45</v>
      </c>
      <c r="AK39" s="58">
        <f t="shared" si="54"/>
        <v>1.9350000000000001</v>
      </c>
      <c r="AL39" s="58">
        <f t="shared" si="55"/>
        <v>6.7504285714285714</v>
      </c>
      <c r="AM39" s="60">
        <v>0.01</v>
      </c>
      <c r="AN39" s="61">
        <f t="shared" si="56"/>
        <v>0.12300000000000001</v>
      </c>
      <c r="AO39" s="60">
        <v>0.06</v>
      </c>
      <c r="AP39" s="58">
        <f t="shared" si="57"/>
        <v>0.73799999999999999</v>
      </c>
      <c r="AQ39" s="62">
        <v>0</v>
      </c>
      <c r="AR39" s="60">
        <v>0</v>
      </c>
      <c r="AS39" s="58">
        <f t="shared" si="58"/>
        <v>0</v>
      </c>
      <c r="AT39" s="58">
        <f t="shared" si="59"/>
        <v>0.86099999999999999</v>
      </c>
      <c r="AU39" s="58">
        <f t="shared" si="60"/>
        <v>7.6114285714285712</v>
      </c>
      <c r="AV39" s="123">
        <f t="shared" si="71"/>
        <v>0.38118466898954712</v>
      </c>
      <c r="AW39" s="64">
        <v>12.3</v>
      </c>
      <c r="AX39" s="75">
        <v>26.99</v>
      </c>
      <c r="AY39" s="123">
        <f t="shared" si="62"/>
        <v>0.54427565765098185</v>
      </c>
      <c r="AZ39" s="62"/>
      <c r="BA39" s="167">
        <f t="shared" ref="BA39:BA40" si="75">SUM(BB39:BD39)</f>
        <v>1500</v>
      </c>
      <c r="BB39" s="168"/>
      <c r="BC39" s="169">
        <v>1500</v>
      </c>
      <c r="BD39" s="168"/>
      <c r="BE39" s="62">
        <f t="shared" si="72"/>
        <v>11417.142857142857</v>
      </c>
      <c r="BF39" s="62">
        <f t="shared" si="73"/>
        <v>18450</v>
      </c>
      <c r="BG39" s="62">
        <f t="shared" si="74"/>
        <v>40485</v>
      </c>
      <c r="BH39" s="44">
        <v>21.65</v>
      </c>
      <c r="BI39" s="44"/>
      <c r="BJ39" s="44"/>
      <c r="BK39" s="163" t="s">
        <v>80</v>
      </c>
      <c r="BL39" s="163" t="s">
        <v>81</v>
      </c>
      <c r="BM39" s="170" t="s">
        <v>230</v>
      </c>
      <c r="BN39" s="160"/>
      <c r="BO39" s="70"/>
      <c r="BP39" s="70"/>
      <c r="BQ39" s="70"/>
      <c r="BR39" s="70"/>
      <c r="BS39" s="73"/>
    </row>
    <row r="40" spans="1:71" s="72" customFormat="1" ht="48" customHeight="1">
      <c r="A40" s="43"/>
      <c r="B40" s="189"/>
      <c r="C40" s="44"/>
      <c r="D40" s="101" t="s">
        <v>66</v>
      </c>
      <c r="E40" s="46" t="s">
        <v>67</v>
      </c>
      <c r="F40" s="46" t="s">
        <v>165</v>
      </c>
      <c r="G40" s="44"/>
      <c r="H40" s="161" t="s">
        <v>227</v>
      </c>
      <c r="I40" s="161" t="s">
        <v>306</v>
      </c>
      <c r="J40" s="162" t="s">
        <v>228</v>
      </c>
      <c r="K40" s="162" t="s">
        <v>228</v>
      </c>
      <c r="L40" s="161" t="s">
        <v>229</v>
      </c>
      <c r="M40" s="161" t="s">
        <v>329</v>
      </c>
      <c r="N40" s="163"/>
      <c r="O40" s="163"/>
      <c r="P40" s="51" t="s">
        <v>301</v>
      </c>
      <c r="Q40" s="44"/>
      <c r="R40" s="163" t="s">
        <v>106</v>
      </c>
      <c r="S40" s="88">
        <v>4.0999999999999996</v>
      </c>
      <c r="T40" s="46" t="s">
        <v>78</v>
      </c>
      <c r="U40" s="44"/>
      <c r="V40" s="164">
        <v>41</v>
      </c>
      <c r="W40" s="164">
        <v>32</v>
      </c>
      <c r="X40" s="164">
        <v>66</v>
      </c>
      <c r="Y40" s="164">
        <v>41</v>
      </c>
      <c r="Z40" s="164">
        <v>32</v>
      </c>
      <c r="AA40" s="164">
        <v>66</v>
      </c>
      <c r="AB40" s="47">
        <v>8</v>
      </c>
      <c r="AC40" s="165">
        <v>6</v>
      </c>
      <c r="AD40" s="54">
        <f t="shared" si="70"/>
        <v>8.6592000000000002E-2</v>
      </c>
      <c r="AE40" s="55">
        <v>63</v>
      </c>
      <c r="AF40" s="56">
        <f t="shared" si="52"/>
        <v>4365.2993348115297</v>
      </c>
      <c r="AG40" s="57">
        <v>2250</v>
      </c>
      <c r="AH40" s="58">
        <f t="shared" si="53"/>
        <v>0.51542857142857146</v>
      </c>
      <c r="AI40" s="166" t="s">
        <v>170</v>
      </c>
      <c r="AJ40" s="130">
        <v>0.45</v>
      </c>
      <c r="AK40" s="58">
        <f t="shared" si="54"/>
        <v>1.845</v>
      </c>
      <c r="AL40" s="58">
        <f t="shared" si="55"/>
        <v>6.4604285714285705</v>
      </c>
      <c r="AM40" s="60">
        <v>0.01</v>
      </c>
      <c r="AN40" s="61">
        <f t="shared" si="56"/>
        <v>0.12</v>
      </c>
      <c r="AO40" s="60">
        <v>0.06</v>
      </c>
      <c r="AP40" s="58">
        <f t="shared" si="57"/>
        <v>0.72</v>
      </c>
      <c r="AQ40" s="62">
        <v>0</v>
      </c>
      <c r="AR40" s="60">
        <v>0</v>
      </c>
      <c r="AS40" s="58">
        <f t="shared" si="58"/>
        <v>0</v>
      </c>
      <c r="AT40" s="58">
        <f t="shared" si="59"/>
        <v>0.84</v>
      </c>
      <c r="AU40" s="58">
        <f t="shared" si="60"/>
        <v>7.3004285714285704</v>
      </c>
      <c r="AV40" s="123">
        <f t="shared" si="71"/>
        <v>0.39163095238095247</v>
      </c>
      <c r="AW40" s="64">
        <v>12</v>
      </c>
      <c r="AX40" s="75">
        <v>26.99</v>
      </c>
      <c r="AY40" s="123">
        <f t="shared" si="62"/>
        <v>0.55539088551315297</v>
      </c>
      <c r="AZ40" s="62"/>
      <c r="BA40" s="167">
        <f t="shared" si="75"/>
        <v>1500</v>
      </c>
      <c r="BB40" s="168"/>
      <c r="BC40" s="169">
        <v>1500</v>
      </c>
      <c r="BD40" s="168"/>
      <c r="BE40" s="62">
        <f t="shared" si="72"/>
        <v>10950.642857142855</v>
      </c>
      <c r="BF40" s="62">
        <f t="shared" si="73"/>
        <v>18000</v>
      </c>
      <c r="BG40" s="62">
        <f t="shared" si="74"/>
        <v>40485</v>
      </c>
      <c r="BH40" s="44">
        <v>21.65</v>
      </c>
      <c r="BI40" s="44"/>
      <c r="BJ40" s="44"/>
      <c r="BK40" s="163" t="s">
        <v>80</v>
      </c>
      <c r="BL40" s="163" t="s">
        <v>81</v>
      </c>
      <c r="BM40" s="170" t="s">
        <v>230</v>
      </c>
      <c r="BN40" s="160"/>
      <c r="BO40" s="70"/>
      <c r="BP40" s="70"/>
      <c r="BQ40" s="70"/>
      <c r="BR40" s="70"/>
      <c r="BS40" s="73"/>
    </row>
    <row r="41" spans="1:71" s="72" customFormat="1" ht="110.1" customHeight="1">
      <c r="A41" s="43"/>
      <c r="B41" s="44"/>
      <c r="C41" s="44"/>
      <c r="D41" s="101" t="s">
        <v>66</v>
      </c>
      <c r="E41" s="46" t="s">
        <v>67</v>
      </c>
      <c r="F41" s="186" t="s">
        <v>302</v>
      </c>
      <c r="G41" s="44"/>
      <c r="H41" s="84" t="s">
        <v>233</v>
      </c>
      <c r="I41" s="84" t="s">
        <v>233</v>
      </c>
      <c r="J41" s="172" t="s">
        <v>234</v>
      </c>
      <c r="K41" s="172" t="s">
        <v>234</v>
      </c>
      <c r="L41" s="173" t="s">
        <v>235</v>
      </c>
      <c r="M41" s="161" t="s">
        <v>128</v>
      </c>
      <c r="N41" s="161" t="s">
        <v>106</v>
      </c>
      <c r="O41" s="161"/>
      <c r="P41" s="51" t="s">
        <v>236</v>
      </c>
      <c r="Q41" s="163"/>
      <c r="R41" s="174" t="s">
        <v>106</v>
      </c>
      <c r="S41" s="116">
        <f>0.86+0.15</f>
        <v>1.01</v>
      </c>
      <c r="T41" s="46" t="s">
        <v>78</v>
      </c>
      <c r="U41" s="44"/>
      <c r="V41" s="175">
        <v>38.200000000000003</v>
      </c>
      <c r="W41" s="175">
        <v>21</v>
      </c>
      <c r="X41" s="175">
        <v>23</v>
      </c>
      <c r="Y41" s="175">
        <v>38.200000000000003</v>
      </c>
      <c r="Z41" s="175">
        <v>21</v>
      </c>
      <c r="AA41" s="175">
        <v>23</v>
      </c>
      <c r="AB41" s="47">
        <v>8</v>
      </c>
      <c r="AC41" s="165">
        <v>12</v>
      </c>
      <c r="AD41" s="54">
        <f t="shared" si="70"/>
        <v>1.8450600000000001E-2</v>
      </c>
      <c r="AE41" s="55">
        <v>63</v>
      </c>
      <c r="AF41" s="56">
        <f t="shared" si="52"/>
        <v>40974.277259276118</v>
      </c>
      <c r="AG41" s="57">
        <v>2250</v>
      </c>
      <c r="AH41" s="58">
        <f t="shared" si="53"/>
        <v>5.4912500000000003E-2</v>
      </c>
      <c r="AI41" s="150" t="s">
        <v>213</v>
      </c>
      <c r="AJ41" s="130">
        <v>0.45</v>
      </c>
      <c r="AK41" s="58">
        <f t="shared" si="54"/>
        <v>0.45450000000000002</v>
      </c>
      <c r="AL41" s="58">
        <f t="shared" si="55"/>
        <v>1.5194125000000001</v>
      </c>
      <c r="AM41" s="60">
        <v>0.01</v>
      </c>
      <c r="AN41" s="61">
        <f t="shared" si="56"/>
        <v>1.95E-2</v>
      </c>
      <c r="AO41" s="60">
        <v>0.06</v>
      </c>
      <c r="AP41" s="58">
        <f t="shared" si="57"/>
        <v>0.11699999999999999</v>
      </c>
      <c r="AQ41" s="62">
        <v>0</v>
      </c>
      <c r="AR41" s="60">
        <v>0</v>
      </c>
      <c r="AS41" s="58">
        <f t="shared" si="58"/>
        <v>0</v>
      </c>
      <c r="AT41" s="58">
        <f t="shared" si="59"/>
        <v>0.13649999999999998</v>
      </c>
      <c r="AU41" s="58">
        <f t="shared" si="60"/>
        <v>1.6559125000000001</v>
      </c>
      <c r="AV41" s="123">
        <f t="shared" si="71"/>
        <v>0.15081410256410249</v>
      </c>
      <c r="AW41" s="64">
        <v>1.95</v>
      </c>
      <c r="AX41" s="75">
        <v>3.99</v>
      </c>
      <c r="AY41" s="123">
        <f t="shared" si="62"/>
        <v>0.51127819548872178</v>
      </c>
      <c r="AZ41" s="62"/>
      <c r="BA41" s="167">
        <v>3000</v>
      </c>
      <c r="BB41" s="168"/>
      <c r="BC41" s="168"/>
      <c r="BD41" s="168"/>
      <c r="BE41" s="62">
        <f t="shared" si="72"/>
        <v>4967.7375000000002</v>
      </c>
      <c r="BF41" s="62">
        <f t="shared" si="73"/>
        <v>5850</v>
      </c>
      <c r="BG41" s="62">
        <f t="shared" si="74"/>
        <v>11970</v>
      </c>
      <c r="BH41" s="44">
        <v>4.6100000000000003</v>
      </c>
      <c r="BI41" s="44"/>
      <c r="BJ41" s="44"/>
      <c r="BK41" s="163" t="s">
        <v>80</v>
      </c>
      <c r="BL41" s="163" t="s">
        <v>81</v>
      </c>
      <c r="BM41" s="170" t="s">
        <v>237</v>
      </c>
      <c r="BN41" s="171" t="s">
        <v>238</v>
      </c>
      <c r="BO41" s="70"/>
      <c r="BP41" s="70"/>
      <c r="BQ41" s="70"/>
      <c r="BR41" s="70"/>
      <c r="BS41" s="73"/>
    </row>
    <row r="42" spans="1:71" s="72" customFormat="1" ht="110.1" customHeight="1">
      <c r="A42" s="43"/>
      <c r="B42" s="44"/>
      <c r="C42" s="44"/>
      <c r="D42" s="101" t="s">
        <v>66</v>
      </c>
      <c r="E42" s="46" t="s">
        <v>67</v>
      </c>
      <c r="F42" s="186" t="s">
        <v>302</v>
      </c>
      <c r="G42" s="44"/>
      <c r="H42" s="84" t="s">
        <v>239</v>
      </c>
      <c r="I42" s="84" t="s">
        <v>239</v>
      </c>
      <c r="J42" s="172" t="s">
        <v>234</v>
      </c>
      <c r="K42" s="172" t="s">
        <v>234</v>
      </c>
      <c r="L42" s="173" t="s">
        <v>240</v>
      </c>
      <c r="M42" s="161" t="s">
        <v>128</v>
      </c>
      <c r="N42" s="161" t="s">
        <v>106</v>
      </c>
      <c r="O42" s="161"/>
      <c r="P42" s="51" t="s">
        <v>241</v>
      </c>
      <c r="Q42" s="163"/>
      <c r="R42" s="174" t="s">
        <v>106</v>
      </c>
      <c r="S42" s="116">
        <f>1.36+0.15</f>
        <v>1.51</v>
      </c>
      <c r="T42" s="46" t="s">
        <v>78</v>
      </c>
      <c r="U42" s="44"/>
      <c r="V42" s="175">
        <v>32</v>
      </c>
      <c r="W42" s="175">
        <v>32</v>
      </c>
      <c r="X42" s="175">
        <v>35.4</v>
      </c>
      <c r="Y42" s="175">
        <v>32</v>
      </c>
      <c r="Z42" s="175">
        <v>32</v>
      </c>
      <c r="AA42" s="175">
        <v>35.4</v>
      </c>
      <c r="AB42" s="47">
        <v>8</v>
      </c>
      <c r="AC42" s="165">
        <v>12</v>
      </c>
      <c r="AD42" s="54">
        <f t="shared" si="70"/>
        <v>3.62496E-2</v>
      </c>
      <c r="AE42" s="55">
        <v>63</v>
      </c>
      <c r="AF42" s="56">
        <f t="shared" si="52"/>
        <v>20855.402542372882</v>
      </c>
      <c r="AG42" s="57">
        <v>2250</v>
      </c>
      <c r="AH42" s="58">
        <f t="shared" si="53"/>
        <v>0.10788571428571428</v>
      </c>
      <c r="AI42" s="91"/>
      <c r="AJ42" s="92">
        <v>0.253</v>
      </c>
      <c r="AK42" s="58">
        <f t="shared" si="54"/>
        <v>0.38202999999999998</v>
      </c>
      <c r="AL42" s="58">
        <f t="shared" si="55"/>
        <v>1.9999157142857142</v>
      </c>
      <c r="AM42" s="60">
        <v>0.01</v>
      </c>
      <c r="AN42" s="61">
        <f t="shared" si="56"/>
        <v>2.7999999999999997E-2</v>
      </c>
      <c r="AO42" s="60">
        <v>0.06</v>
      </c>
      <c r="AP42" s="58">
        <f t="shared" si="57"/>
        <v>0.16799999999999998</v>
      </c>
      <c r="AQ42" s="62">
        <v>0</v>
      </c>
      <c r="AR42" s="60">
        <v>0</v>
      </c>
      <c r="AS42" s="58">
        <f t="shared" si="58"/>
        <v>0</v>
      </c>
      <c r="AT42" s="58">
        <f t="shared" si="59"/>
        <v>0.19599999999999998</v>
      </c>
      <c r="AU42" s="58">
        <f t="shared" si="60"/>
        <v>2.1959157142857144</v>
      </c>
      <c r="AV42" s="123">
        <f t="shared" si="71"/>
        <v>0.21574438775510194</v>
      </c>
      <c r="AW42" s="64">
        <v>2.8</v>
      </c>
      <c r="AX42" s="75">
        <v>5.99</v>
      </c>
      <c r="AY42" s="123">
        <f t="shared" si="62"/>
        <v>0.53255425709515869</v>
      </c>
      <c r="AZ42" s="62"/>
      <c r="BA42" s="167">
        <v>3000</v>
      </c>
      <c r="BB42" s="168"/>
      <c r="BC42" s="168"/>
      <c r="BD42" s="168"/>
      <c r="BE42" s="62">
        <f t="shared" si="72"/>
        <v>6587.7471428571434</v>
      </c>
      <c r="BF42" s="62">
        <f t="shared" si="73"/>
        <v>8400</v>
      </c>
      <c r="BG42" s="62">
        <f t="shared" si="74"/>
        <v>17970</v>
      </c>
      <c r="BH42" s="44">
        <v>9.06</v>
      </c>
      <c r="BI42" s="44"/>
      <c r="BJ42" s="44"/>
      <c r="BK42" s="163" t="s">
        <v>80</v>
      </c>
      <c r="BL42" s="163" t="s">
        <v>81</v>
      </c>
      <c r="BM42" s="170" t="s">
        <v>237</v>
      </c>
      <c r="BN42" s="171" t="s">
        <v>238</v>
      </c>
      <c r="BO42" s="70"/>
      <c r="BP42" s="70"/>
      <c r="BQ42" s="70"/>
      <c r="BR42" s="70"/>
      <c r="BS42" s="73"/>
    </row>
    <row r="43" spans="1:71" s="72" customFormat="1" ht="110.1" customHeight="1">
      <c r="A43" s="43"/>
      <c r="B43" s="44"/>
      <c r="C43" s="44"/>
      <c r="D43" s="44" t="s">
        <v>66</v>
      </c>
      <c r="E43" s="46" t="s">
        <v>67</v>
      </c>
      <c r="F43" s="186" t="s">
        <v>302</v>
      </c>
      <c r="G43" s="44"/>
      <c r="H43" s="84" t="s">
        <v>242</v>
      </c>
      <c r="I43" s="84" t="s">
        <v>242</v>
      </c>
      <c r="J43" s="172" t="s">
        <v>243</v>
      </c>
      <c r="K43" s="172" t="s">
        <v>243</v>
      </c>
      <c r="L43" s="173" t="s">
        <v>244</v>
      </c>
      <c r="M43" s="161" t="s">
        <v>128</v>
      </c>
      <c r="N43" s="161" t="s">
        <v>106</v>
      </c>
      <c r="O43" s="161"/>
      <c r="P43" s="51" t="s">
        <v>245</v>
      </c>
      <c r="Q43" s="163"/>
      <c r="R43" s="174" t="s">
        <v>106</v>
      </c>
      <c r="S43" s="116">
        <f>2.3+0.15</f>
        <v>2.4499999999999997</v>
      </c>
      <c r="T43" s="46" t="s">
        <v>78</v>
      </c>
      <c r="U43" s="44"/>
      <c r="V43" s="175">
        <v>48.2</v>
      </c>
      <c r="W43" s="175">
        <v>40.5</v>
      </c>
      <c r="X43" s="175">
        <v>25.3</v>
      </c>
      <c r="Y43" s="175">
        <v>48.2</v>
      </c>
      <c r="Z43" s="175">
        <v>40.5</v>
      </c>
      <c r="AA43" s="175">
        <v>25.3</v>
      </c>
      <c r="AB43" s="47">
        <v>8</v>
      </c>
      <c r="AC43" s="165">
        <v>6</v>
      </c>
      <c r="AD43" s="54">
        <f t="shared" si="70"/>
        <v>4.9388130000000002E-2</v>
      </c>
      <c r="AE43" s="55">
        <v>63</v>
      </c>
      <c r="AF43" s="56">
        <f t="shared" si="52"/>
        <v>7653.6609100202813</v>
      </c>
      <c r="AG43" s="57">
        <v>2250</v>
      </c>
      <c r="AH43" s="58">
        <f t="shared" si="53"/>
        <v>0.29397696428571429</v>
      </c>
      <c r="AI43" s="91"/>
      <c r="AJ43" s="92">
        <v>0.253</v>
      </c>
      <c r="AK43" s="58">
        <f t="shared" si="54"/>
        <v>0.6198499999999999</v>
      </c>
      <c r="AL43" s="58">
        <f t="shared" si="55"/>
        <v>3.3638269642857139</v>
      </c>
      <c r="AM43" s="60">
        <v>0.01</v>
      </c>
      <c r="AN43" s="61">
        <f t="shared" si="56"/>
        <v>4.7500000000000001E-2</v>
      </c>
      <c r="AO43" s="60">
        <v>0.06</v>
      </c>
      <c r="AP43" s="58">
        <f t="shared" si="57"/>
        <v>0.28499999999999998</v>
      </c>
      <c r="AQ43" s="62">
        <v>0</v>
      </c>
      <c r="AR43" s="60">
        <v>0</v>
      </c>
      <c r="AS43" s="58">
        <f t="shared" si="58"/>
        <v>0</v>
      </c>
      <c r="AT43" s="58">
        <f t="shared" si="59"/>
        <v>0.33249999999999996</v>
      </c>
      <c r="AU43" s="58">
        <f t="shared" si="60"/>
        <v>3.6963269642857139</v>
      </c>
      <c r="AV43" s="123">
        <f t="shared" si="71"/>
        <v>0.22182590225563917</v>
      </c>
      <c r="AW43" s="64">
        <v>4.75</v>
      </c>
      <c r="AX43" s="75">
        <v>9.99</v>
      </c>
      <c r="AY43" s="123">
        <f t="shared" si="62"/>
        <v>0.52452452452452458</v>
      </c>
      <c r="AZ43" s="62"/>
      <c r="BA43" s="167">
        <v>3000</v>
      </c>
      <c r="BB43" s="168"/>
      <c r="BC43" s="168"/>
      <c r="BD43" s="168"/>
      <c r="BE43" s="62">
        <f t="shared" si="72"/>
        <v>11088.980892857142</v>
      </c>
      <c r="BF43" s="62">
        <f t="shared" si="73"/>
        <v>14250</v>
      </c>
      <c r="BG43" s="62">
        <f t="shared" si="74"/>
        <v>29970</v>
      </c>
      <c r="BH43" s="44">
        <v>24.69</v>
      </c>
      <c r="BI43" s="44"/>
      <c r="BJ43" s="44"/>
      <c r="BK43" s="163" t="s">
        <v>80</v>
      </c>
      <c r="BL43" s="163" t="s">
        <v>81</v>
      </c>
      <c r="BM43" s="170" t="s">
        <v>237</v>
      </c>
      <c r="BN43" s="171" t="s">
        <v>238</v>
      </c>
      <c r="BO43" s="70"/>
      <c r="BP43" s="70"/>
      <c r="BQ43" s="70"/>
      <c r="BR43" s="70"/>
      <c r="BS43" s="73"/>
    </row>
    <row r="44" spans="1:71" s="72" customFormat="1" ht="110.1" customHeight="1">
      <c r="A44" s="43"/>
      <c r="B44" s="44"/>
      <c r="C44" s="44"/>
      <c r="D44" s="101" t="s">
        <v>66</v>
      </c>
      <c r="E44" s="46" t="s">
        <v>67</v>
      </c>
      <c r="F44" s="186" t="s">
        <v>302</v>
      </c>
      <c r="G44" s="44"/>
      <c r="H44" s="176" t="s">
        <v>246</v>
      </c>
      <c r="I44" s="176" t="s">
        <v>307</v>
      </c>
      <c r="J44" s="177" t="s">
        <v>247</v>
      </c>
      <c r="K44" s="177" t="s">
        <v>247</v>
      </c>
      <c r="L44" s="178" t="s">
        <v>248</v>
      </c>
      <c r="M44" s="179" t="s">
        <v>196</v>
      </c>
      <c r="N44" s="161" t="s">
        <v>106</v>
      </c>
      <c r="O44" s="161"/>
      <c r="P44" s="51" t="s">
        <v>249</v>
      </c>
      <c r="Q44" s="163"/>
      <c r="R44" s="174" t="s">
        <v>106</v>
      </c>
      <c r="S44" s="116">
        <f>'[1]Serena 12.16'!$P$48</f>
        <v>2.5499999999999998</v>
      </c>
      <c r="T44" s="46" t="s">
        <v>78</v>
      </c>
      <c r="U44" s="44"/>
      <c r="V44" s="178">
        <v>28</v>
      </c>
      <c r="W44" s="178">
        <v>23</v>
      </c>
      <c r="X44" s="178">
        <v>15</v>
      </c>
      <c r="Y44" s="178">
        <v>28</v>
      </c>
      <c r="Z44" s="178">
        <v>23</v>
      </c>
      <c r="AA44" s="178">
        <v>15</v>
      </c>
      <c r="AB44" s="47">
        <v>8</v>
      </c>
      <c r="AC44" s="165">
        <v>6</v>
      </c>
      <c r="AD44" s="54">
        <f t="shared" si="70"/>
        <v>9.6600000000000002E-3</v>
      </c>
      <c r="AE44" s="55">
        <v>63</v>
      </c>
      <c r="AF44" s="56">
        <f t="shared" si="52"/>
        <v>39130.434782608689</v>
      </c>
      <c r="AG44" s="57">
        <v>2250</v>
      </c>
      <c r="AH44" s="58">
        <f t="shared" si="53"/>
        <v>5.7500000000000009E-2</v>
      </c>
      <c r="AI44" s="180" t="s">
        <v>250</v>
      </c>
      <c r="AJ44" s="181">
        <v>0.70300000000000007</v>
      </c>
      <c r="AK44" s="58">
        <f t="shared" si="54"/>
        <v>1.7926500000000001</v>
      </c>
      <c r="AL44" s="58">
        <f t="shared" si="55"/>
        <v>4.40015</v>
      </c>
      <c r="AM44" s="60">
        <v>0.01</v>
      </c>
      <c r="AN44" s="61">
        <f t="shared" si="56"/>
        <v>7.0000000000000007E-2</v>
      </c>
      <c r="AO44" s="60">
        <v>0.06</v>
      </c>
      <c r="AP44" s="58">
        <f t="shared" si="57"/>
        <v>0.42</v>
      </c>
      <c r="AQ44" s="62">
        <v>0</v>
      </c>
      <c r="AR44" s="60">
        <v>0</v>
      </c>
      <c r="AS44" s="58">
        <f t="shared" si="58"/>
        <v>0</v>
      </c>
      <c r="AT44" s="58">
        <f t="shared" si="59"/>
        <v>0.49</v>
      </c>
      <c r="AU44" s="58">
        <f t="shared" si="60"/>
        <v>4.8901500000000002</v>
      </c>
      <c r="AV44" s="123">
        <f t="shared" si="71"/>
        <v>0.30140714285714282</v>
      </c>
      <c r="AW44" s="131">
        <v>7</v>
      </c>
      <c r="AX44" s="75">
        <v>15.99</v>
      </c>
      <c r="AY44" s="123">
        <f t="shared" si="62"/>
        <v>0.56222639149468423</v>
      </c>
      <c r="AZ44" s="62"/>
      <c r="BA44" s="167">
        <f>SUM(BB44:BD44)</f>
        <v>2000</v>
      </c>
      <c r="BB44" s="168">
        <v>2000</v>
      </c>
      <c r="BC44" s="168"/>
      <c r="BD44" s="168"/>
      <c r="BE44" s="62">
        <f t="shared" si="72"/>
        <v>9780.3000000000011</v>
      </c>
      <c r="BF44" s="62">
        <f t="shared" si="73"/>
        <v>14000</v>
      </c>
      <c r="BG44" s="62">
        <f t="shared" si="74"/>
        <v>31980</v>
      </c>
      <c r="BH44" s="44">
        <v>3.22</v>
      </c>
      <c r="BI44" s="44"/>
      <c r="BJ44" s="44"/>
      <c r="BK44" s="163" t="s">
        <v>80</v>
      </c>
      <c r="BL44" s="163" t="s">
        <v>81</v>
      </c>
      <c r="BM44" s="170" t="s">
        <v>225</v>
      </c>
      <c r="BN44" s="171" t="s">
        <v>251</v>
      </c>
      <c r="BO44" s="145" t="s">
        <v>252</v>
      </c>
      <c r="BP44" s="145" t="s">
        <v>253</v>
      </c>
      <c r="BQ44" s="111" t="s">
        <v>254</v>
      </c>
      <c r="BR44" s="70"/>
      <c r="BS44" s="182"/>
    </row>
    <row r="45" spans="1:71" s="72" customFormat="1" ht="110.1" customHeight="1">
      <c r="A45" s="43"/>
      <c r="B45" s="44"/>
      <c r="C45" s="44"/>
      <c r="D45" s="101" t="s">
        <v>66</v>
      </c>
      <c r="E45" s="46" t="s">
        <v>67</v>
      </c>
      <c r="F45" s="186" t="s">
        <v>302</v>
      </c>
      <c r="G45" s="44"/>
      <c r="H45" s="176" t="s">
        <v>308</v>
      </c>
      <c r="I45" s="176" t="s">
        <v>307</v>
      </c>
      <c r="J45" s="177" t="s">
        <v>247</v>
      </c>
      <c r="K45" s="177" t="s">
        <v>247</v>
      </c>
      <c r="L45" s="178" t="s">
        <v>248</v>
      </c>
      <c r="M45" s="179" t="s">
        <v>190</v>
      </c>
      <c r="N45" s="161" t="s">
        <v>106</v>
      </c>
      <c r="O45" s="161"/>
      <c r="P45" s="51" t="s">
        <v>255</v>
      </c>
      <c r="Q45" s="163"/>
      <c r="R45" s="174" t="s">
        <v>106</v>
      </c>
      <c r="S45" s="116">
        <f>'[1]Serena 12.16'!$P$48</f>
        <v>2.5499999999999998</v>
      </c>
      <c r="T45" s="46" t="s">
        <v>78</v>
      </c>
      <c r="U45" s="44"/>
      <c r="V45" s="178">
        <v>28</v>
      </c>
      <c r="W45" s="178">
        <v>23</v>
      </c>
      <c r="X45" s="178">
        <v>15</v>
      </c>
      <c r="Y45" s="178">
        <v>28</v>
      </c>
      <c r="Z45" s="178">
        <v>23</v>
      </c>
      <c r="AA45" s="178">
        <v>15</v>
      </c>
      <c r="AB45" s="47">
        <v>8</v>
      </c>
      <c r="AC45" s="165">
        <v>6</v>
      </c>
      <c r="AD45" s="54">
        <f t="shared" si="70"/>
        <v>9.6600000000000002E-3</v>
      </c>
      <c r="AE45" s="55">
        <v>63</v>
      </c>
      <c r="AF45" s="56">
        <f t="shared" si="52"/>
        <v>39130.434782608689</v>
      </c>
      <c r="AG45" s="57">
        <v>2250</v>
      </c>
      <c r="AH45" s="58">
        <f t="shared" si="53"/>
        <v>5.7500000000000009E-2</v>
      </c>
      <c r="AI45" s="180" t="s">
        <v>250</v>
      </c>
      <c r="AJ45" s="181">
        <v>0.70300000000000007</v>
      </c>
      <c r="AK45" s="58">
        <f t="shared" si="54"/>
        <v>1.7926500000000001</v>
      </c>
      <c r="AL45" s="58">
        <f t="shared" si="55"/>
        <v>4.40015</v>
      </c>
      <c r="AM45" s="60">
        <v>0.01</v>
      </c>
      <c r="AN45" s="61">
        <f t="shared" si="56"/>
        <v>7.0000000000000007E-2</v>
      </c>
      <c r="AO45" s="60">
        <v>0.06</v>
      </c>
      <c r="AP45" s="58">
        <f t="shared" si="57"/>
        <v>0.42</v>
      </c>
      <c r="AQ45" s="62">
        <v>0</v>
      </c>
      <c r="AR45" s="60">
        <v>0</v>
      </c>
      <c r="AS45" s="58">
        <f t="shared" si="58"/>
        <v>0</v>
      </c>
      <c r="AT45" s="58">
        <f t="shared" si="59"/>
        <v>0.49</v>
      </c>
      <c r="AU45" s="58">
        <f t="shared" si="60"/>
        <v>4.8901500000000002</v>
      </c>
      <c r="AV45" s="123">
        <f t="shared" si="71"/>
        <v>0.30140714285714282</v>
      </c>
      <c r="AW45" s="131">
        <v>7</v>
      </c>
      <c r="AX45" s="75">
        <v>15.99</v>
      </c>
      <c r="AY45" s="123">
        <f t="shared" si="62"/>
        <v>0.56222639149468423</v>
      </c>
      <c r="AZ45" s="62"/>
      <c r="BA45" s="167">
        <f t="shared" ref="BA45:BA48" si="76">SUM(BB45:BD45)</f>
        <v>2000</v>
      </c>
      <c r="BB45" s="168">
        <v>2000</v>
      </c>
      <c r="BC45" s="168"/>
      <c r="BD45" s="168"/>
      <c r="BE45" s="62">
        <f t="shared" si="72"/>
        <v>9780.3000000000011</v>
      </c>
      <c r="BF45" s="62">
        <f t="shared" si="73"/>
        <v>14000</v>
      </c>
      <c r="BG45" s="62">
        <f t="shared" si="74"/>
        <v>31980</v>
      </c>
      <c r="BH45" s="44">
        <v>3.22</v>
      </c>
      <c r="BI45" s="44"/>
      <c r="BJ45" s="44"/>
      <c r="BK45" s="163" t="s">
        <v>80</v>
      </c>
      <c r="BL45" s="163" t="s">
        <v>81</v>
      </c>
      <c r="BM45" s="170" t="s">
        <v>225</v>
      </c>
      <c r="BN45" s="171"/>
      <c r="BO45" s="145"/>
      <c r="BP45" s="145"/>
      <c r="BQ45" s="111"/>
      <c r="BR45" s="70"/>
      <c r="BS45" s="182"/>
    </row>
    <row r="46" spans="1:71" s="72" customFormat="1" ht="110.1" customHeight="1">
      <c r="A46" s="43"/>
      <c r="B46" s="44"/>
      <c r="C46" s="44"/>
      <c r="D46" s="101" t="s">
        <v>66</v>
      </c>
      <c r="E46" s="46" t="s">
        <v>67</v>
      </c>
      <c r="F46" s="186" t="s">
        <v>302</v>
      </c>
      <c r="G46" s="44"/>
      <c r="H46" s="176" t="s">
        <v>309</v>
      </c>
      <c r="I46" s="176" t="s">
        <v>307</v>
      </c>
      <c r="J46" s="177" t="s">
        <v>247</v>
      </c>
      <c r="K46" s="177" t="s">
        <v>247</v>
      </c>
      <c r="L46" s="178" t="s">
        <v>248</v>
      </c>
      <c r="M46" s="179" t="s">
        <v>256</v>
      </c>
      <c r="N46" s="161" t="s">
        <v>106</v>
      </c>
      <c r="O46" s="161"/>
      <c r="P46" s="51" t="s">
        <v>257</v>
      </c>
      <c r="Q46" s="163"/>
      <c r="R46" s="174" t="s">
        <v>106</v>
      </c>
      <c r="S46" s="116">
        <f>'[1]Serena 12.16'!$P$48</f>
        <v>2.5499999999999998</v>
      </c>
      <c r="T46" s="46" t="s">
        <v>78</v>
      </c>
      <c r="U46" s="44"/>
      <c r="V46" s="178">
        <v>28</v>
      </c>
      <c r="W46" s="178">
        <v>23</v>
      </c>
      <c r="X46" s="178">
        <v>15</v>
      </c>
      <c r="Y46" s="178">
        <v>28</v>
      </c>
      <c r="Z46" s="178">
        <v>23</v>
      </c>
      <c r="AA46" s="178">
        <v>15</v>
      </c>
      <c r="AB46" s="47">
        <v>8</v>
      </c>
      <c r="AC46" s="165">
        <v>6</v>
      </c>
      <c r="AD46" s="54">
        <f t="shared" si="70"/>
        <v>9.6600000000000002E-3</v>
      </c>
      <c r="AE46" s="55">
        <v>63</v>
      </c>
      <c r="AF46" s="56">
        <f t="shared" si="52"/>
        <v>39130.434782608689</v>
      </c>
      <c r="AG46" s="57">
        <v>2250</v>
      </c>
      <c r="AH46" s="58">
        <f t="shared" si="53"/>
        <v>5.7500000000000009E-2</v>
      </c>
      <c r="AI46" s="180" t="s">
        <v>250</v>
      </c>
      <c r="AJ46" s="181">
        <v>0.70300000000000007</v>
      </c>
      <c r="AK46" s="58">
        <f t="shared" si="54"/>
        <v>1.7926500000000001</v>
      </c>
      <c r="AL46" s="58">
        <f t="shared" si="55"/>
        <v>4.40015</v>
      </c>
      <c r="AM46" s="60">
        <v>0.01</v>
      </c>
      <c r="AN46" s="61">
        <f t="shared" si="56"/>
        <v>7.0000000000000007E-2</v>
      </c>
      <c r="AO46" s="60">
        <v>0.06</v>
      </c>
      <c r="AP46" s="58">
        <f t="shared" si="57"/>
        <v>0.42</v>
      </c>
      <c r="AQ46" s="62">
        <v>0</v>
      </c>
      <c r="AR46" s="60">
        <v>0</v>
      </c>
      <c r="AS46" s="58">
        <f t="shared" si="58"/>
        <v>0</v>
      </c>
      <c r="AT46" s="58">
        <f t="shared" si="59"/>
        <v>0.49</v>
      </c>
      <c r="AU46" s="58">
        <f t="shared" si="60"/>
        <v>4.8901500000000002</v>
      </c>
      <c r="AV46" s="123">
        <f t="shared" si="71"/>
        <v>0.30140714285714282</v>
      </c>
      <c r="AW46" s="131">
        <v>7</v>
      </c>
      <c r="AX46" s="75">
        <v>15.99</v>
      </c>
      <c r="AY46" s="123">
        <f t="shared" si="62"/>
        <v>0.56222639149468423</v>
      </c>
      <c r="AZ46" s="62"/>
      <c r="BA46" s="167">
        <f t="shared" si="76"/>
        <v>1500</v>
      </c>
      <c r="BB46" s="168">
        <v>1500</v>
      </c>
      <c r="BC46" s="168"/>
      <c r="BD46" s="168"/>
      <c r="BE46" s="62">
        <f t="shared" si="72"/>
        <v>7335.2250000000004</v>
      </c>
      <c r="BF46" s="62">
        <f t="shared" si="73"/>
        <v>10500</v>
      </c>
      <c r="BG46" s="62">
        <f t="shared" si="74"/>
        <v>23985</v>
      </c>
      <c r="BH46" s="44">
        <v>2.42</v>
      </c>
      <c r="BI46" s="44"/>
      <c r="BJ46" s="44"/>
      <c r="BK46" s="163" t="s">
        <v>80</v>
      </c>
      <c r="BL46" s="163" t="s">
        <v>81</v>
      </c>
      <c r="BM46" s="170" t="s">
        <v>225</v>
      </c>
      <c r="BN46" s="171"/>
      <c r="BO46" s="145"/>
      <c r="BP46" s="145"/>
      <c r="BQ46" s="111"/>
      <c r="BR46" s="70"/>
      <c r="BS46" s="182"/>
    </row>
    <row r="47" spans="1:71" s="72" customFormat="1" ht="110.1" customHeight="1">
      <c r="A47" s="43"/>
      <c r="B47" s="44"/>
      <c r="C47" s="44"/>
      <c r="D47" s="101" t="s">
        <v>66</v>
      </c>
      <c r="E47" s="46" t="s">
        <v>67</v>
      </c>
      <c r="F47" s="186" t="s">
        <v>302</v>
      </c>
      <c r="G47" s="44"/>
      <c r="H47" s="176" t="s">
        <v>310</v>
      </c>
      <c r="I47" s="176" t="s">
        <v>307</v>
      </c>
      <c r="J47" s="177" t="s">
        <v>247</v>
      </c>
      <c r="K47" s="177" t="s">
        <v>247</v>
      </c>
      <c r="L47" s="178" t="s">
        <v>248</v>
      </c>
      <c r="M47" s="179" t="s">
        <v>258</v>
      </c>
      <c r="N47" s="161" t="s">
        <v>106</v>
      </c>
      <c r="O47" s="161"/>
      <c r="P47" s="51" t="s">
        <v>259</v>
      </c>
      <c r="Q47" s="163"/>
      <c r="R47" s="174" t="s">
        <v>106</v>
      </c>
      <c r="S47" s="116">
        <f>'[1]Serena 12.16'!$P$48</f>
        <v>2.5499999999999998</v>
      </c>
      <c r="T47" s="46" t="s">
        <v>78</v>
      </c>
      <c r="U47" s="44"/>
      <c r="V47" s="178">
        <v>28</v>
      </c>
      <c r="W47" s="178">
        <v>23</v>
      </c>
      <c r="X47" s="178">
        <v>15</v>
      </c>
      <c r="Y47" s="178">
        <v>28</v>
      </c>
      <c r="Z47" s="178">
        <v>23</v>
      </c>
      <c r="AA47" s="178">
        <v>15</v>
      </c>
      <c r="AB47" s="47">
        <v>8</v>
      </c>
      <c r="AC47" s="165">
        <v>6</v>
      </c>
      <c r="AD47" s="54">
        <f t="shared" si="70"/>
        <v>9.6600000000000002E-3</v>
      </c>
      <c r="AE47" s="55">
        <v>63</v>
      </c>
      <c r="AF47" s="56">
        <f t="shared" si="52"/>
        <v>39130.434782608689</v>
      </c>
      <c r="AG47" s="57">
        <v>2250</v>
      </c>
      <c r="AH47" s="58">
        <f t="shared" si="53"/>
        <v>5.7500000000000009E-2</v>
      </c>
      <c r="AI47" s="180" t="s">
        <v>250</v>
      </c>
      <c r="AJ47" s="181">
        <v>0.70300000000000007</v>
      </c>
      <c r="AK47" s="58">
        <f t="shared" si="54"/>
        <v>1.7926500000000001</v>
      </c>
      <c r="AL47" s="58">
        <f t="shared" si="55"/>
        <v>4.40015</v>
      </c>
      <c r="AM47" s="60">
        <v>0.01</v>
      </c>
      <c r="AN47" s="61">
        <f t="shared" si="56"/>
        <v>7.0000000000000007E-2</v>
      </c>
      <c r="AO47" s="60">
        <v>0.06</v>
      </c>
      <c r="AP47" s="58">
        <f t="shared" si="57"/>
        <v>0.42</v>
      </c>
      <c r="AQ47" s="62">
        <v>0</v>
      </c>
      <c r="AR47" s="60">
        <v>0</v>
      </c>
      <c r="AS47" s="58">
        <f t="shared" si="58"/>
        <v>0</v>
      </c>
      <c r="AT47" s="58">
        <f t="shared" si="59"/>
        <v>0.49</v>
      </c>
      <c r="AU47" s="58">
        <f t="shared" si="60"/>
        <v>4.8901500000000002</v>
      </c>
      <c r="AV47" s="123">
        <f t="shared" si="71"/>
        <v>0.30140714285714282</v>
      </c>
      <c r="AW47" s="131">
        <v>7</v>
      </c>
      <c r="AX47" s="75">
        <v>15.99</v>
      </c>
      <c r="AY47" s="123">
        <f t="shared" si="62"/>
        <v>0.56222639149468423</v>
      </c>
      <c r="AZ47" s="62"/>
      <c r="BA47" s="167">
        <f t="shared" si="76"/>
        <v>1500</v>
      </c>
      <c r="BB47" s="168">
        <v>1500</v>
      </c>
      <c r="BC47" s="168"/>
      <c r="BD47" s="168"/>
      <c r="BE47" s="62">
        <f t="shared" si="72"/>
        <v>7335.2250000000004</v>
      </c>
      <c r="BF47" s="62">
        <f t="shared" si="73"/>
        <v>10500</v>
      </c>
      <c r="BG47" s="62">
        <f t="shared" si="74"/>
        <v>23985</v>
      </c>
      <c r="BH47" s="44">
        <v>2.42</v>
      </c>
      <c r="BI47" s="44"/>
      <c r="BJ47" s="44"/>
      <c r="BK47" s="163" t="s">
        <v>80</v>
      </c>
      <c r="BL47" s="163" t="s">
        <v>81</v>
      </c>
      <c r="BM47" s="170" t="s">
        <v>225</v>
      </c>
      <c r="BN47" s="171"/>
      <c r="BO47" s="145"/>
      <c r="BP47" s="145"/>
      <c r="BQ47" s="111"/>
      <c r="BR47" s="70"/>
      <c r="BS47" s="182"/>
    </row>
    <row r="48" spans="1:71" s="72" customFormat="1" ht="110.1" customHeight="1">
      <c r="A48" s="43"/>
      <c r="B48" s="44"/>
      <c r="C48" s="44"/>
      <c r="D48" s="101" t="s">
        <v>66</v>
      </c>
      <c r="E48" s="46" t="s">
        <v>67</v>
      </c>
      <c r="F48" s="186" t="s">
        <v>302</v>
      </c>
      <c r="G48" s="44"/>
      <c r="H48" s="176" t="s">
        <v>311</v>
      </c>
      <c r="I48" s="176" t="s">
        <v>307</v>
      </c>
      <c r="J48" s="177" t="s">
        <v>247</v>
      </c>
      <c r="K48" s="177" t="s">
        <v>247</v>
      </c>
      <c r="L48" s="178" t="s">
        <v>248</v>
      </c>
      <c r="M48" s="179" t="s">
        <v>260</v>
      </c>
      <c r="N48" s="161" t="s">
        <v>106</v>
      </c>
      <c r="O48" s="161"/>
      <c r="P48" s="51" t="s">
        <v>261</v>
      </c>
      <c r="Q48" s="163"/>
      <c r="R48" s="174" t="s">
        <v>106</v>
      </c>
      <c r="S48" s="116">
        <f>'[1]Serena 12.16'!$P$48</f>
        <v>2.5499999999999998</v>
      </c>
      <c r="T48" s="46" t="s">
        <v>78</v>
      </c>
      <c r="U48" s="44"/>
      <c r="V48" s="178">
        <v>28</v>
      </c>
      <c r="W48" s="178">
        <v>23</v>
      </c>
      <c r="X48" s="178">
        <v>15</v>
      </c>
      <c r="Y48" s="178">
        <v>28</v>
      </c>
      <c r="Z48" s="178">
        <v>23</v>
      </c>
      <c r="AA48" s="178">
        <v>15</v>
      </c>
      <c r="AB48" s="47">
        <v>8</v>
      </c>
      <c r="AC48" s="165">
        <v>6</v>
      </c>
      <c r="AD48" s="54">
        <f t="shared" si="70"/>
        <v>9.6600000000000002E-3</v>
      </c>
      <c r="AE48" s="55">
        <v>63</v>
      </c>
      <c r="AF48" s="56">
        <f t="shared" si="52"/>
        <v>39130.434782608689</v>
      </c>
      <c r="AG48" s="57">
        <v>2250</v>
      </c>
      <c r="AH48" s="58">
        <f t="shared" si="53"/>
        <v>5.7500000000000009E-2</v>
      </c>
      <c r="AI48" s="180" t="s">
        <v>250</v>
      </c>
      <c r="AJ48" s="181">
        <v>0.70300000000000007</v>
      </c>
      <c r="AK48" s="58">
        <f t="shared" si="54"/>
        <v>1.7926500000000001</v>
      </c>
      <c r="AL48" s="58">
        <f t="shared" si="55"/>
        <v>4.40015</v>
      </c>
      <c r="AM48" s="60">
        <v>0.01</v>
      </c>
      <c r="AN48" s="61">
        <f t="shared" si="56"/>
        <v>7.0000000000000007E-2</v>
      </c>
      <c r="AO48" s="60">
        <v>0.06</v>
      </c>
      <c r="AP48" s="58">
        <f t="shared" si="57"/>
        <v>0.42</v>
      </c>
      <c r="AQ48" s="62">
        <v>0</v>
      </c>
      <c r="AR48" s="60">
        <v>0</v>
      </c>
      <c r="AS48" s="58">
        <f t="shared" si="58"/>
        <v>0</v>
      </c>
      <c r="AT48" s="58">
        <f t="shared" si="59"/>
        <v>0.49</v>
      </c>
      <c r="AU48" s="58">
        <f t="shared" si="60"/>
        <v>4.8901500000000002</v>
      </c>
      <c r="AV48" s="123">
        <f t="shared" si="71"/>
        <v>0.30140714285714282</v>
      </c>
      <c r="AW48" s="131">
        <v>7</v>
      </c>
      <c r="AX48" s="75">
        <v>15.99</v>
      </c>
      <c r="AY48" s="123">
        <f t="shared" si="62"/>
        <v>0.56222639149468423</v>
      </c>
      <c r="AZ48" s="62"/>
      <c r="BA48" s="167">
        <f t="shared" si="76"/>
        <v>1500</v>
      </c>
      <c r="BB48" s="168">
        <v>1500</v>
      </c>
      <c r="BC48" s="168"/>
      <c r="BD48" s="168"/>
      <c r="BE48" s="62">
        <f t="shared" si="72"/>
        <v>7335.2250000000004</v>
      </c>
      <c r="BF48" s="62">
        <f t="shared" si="73"/>
        <v>10500</v>
      </c>
      <c r="BG48" s="62">
        <f t="shared" si="74"/>
        <v>23985</v>
      </c>
      <c r="BH48" s="44">
        <v>2.42</v>
      </c>
      <c r="BI48" s="44"/>
      <c r="BJ48" s="44"/>
      <c r="BK48" s="163" t="s">
        <v>80</v>
      </c>
      <c r="BL48" s="163" t="s">
        <v>81</v>
      </c>
      <c r="BM48" s="170" t="s">
        <v>225</v>
      </c>
      <c r="BN48" s="171"/>
      <c r="BO48" s="145"/>
      <c r="BP48" s="145"/>
      <c r="BQ48" s="111"/>
      <c r="BR48" s="70"/>
      <c r="BS48" s="182"/>
    </row>
    <row r="49" spans="1:75" s="72" customFormat="1" ht="110.1" customHeight="1">
      <c r="A49" s="43"/>
      <c r="B49" s="44"/>
      <c r="C49" s="44"/>
      <c r="D49" s="183" t="s">
        <v>184</v>
      </c>
      <c r="E49" s="46" t="s">
        <v>185</v>
      </c>
      <c r="F49" s="186" t="s">
        <v>302</v>
      </c>
      <c r="G49" s="44"/>
      <c r="H49" s="176" t="s">
        <v>314</v>
      </c>
      <c r="I49" s="176" t="s">
        <v>307</v>
      </c>
      <c r="J49" s="177" t="s">
        <v>247</v>
      </c>
      <c r="K49" s="177" t="s">
        <v>247</v>
      </c>
      <c r="L49" s="178" t="s">
        <v>262</v>
      </c>
      <c r="M49" s="161" t="s">
        <v>263</v>
      </c>
      <c r="N49" s="161" t="s">
        <v>106</v>
      </c>
      <c r="O49" s="161"/>
      <c r="P49" s="140" t="s">
        <v>264</v>
      </c>
      <c r="Q49" s="163"/>
      <c r="R49" s="174" t="s">
        <v>106</v>
      </c>
      <c r="S49" s="116">
        <f>'[1]Serena 12.16'!$P$51</f>
        <v>3.25</v>
      </c>
      <c r="T49" s="46" t="s">
        <v>78</v>
      </c>
      <c r="U49" s="44"/>
      <c r="V49" s="178">
        <v>28</v>
      </c>
      <c r="W49" s="178">
        <v>24</v>
      </c>
      <c r="X49" s="178">
        <v>17</v>
      </c>
      <c r="Y49" s="178">
        <v>28</v>
      </c>
      <c r="Z49" s="178">
        <v>24</v>
      </c>
      <c r="AA49" s="178">
        <v>17</v>
      </c>
      <c r="AB49" s="47">
        <v>8</v>
      </c>
      <c r="AC49" s="165">
        <v>6</v>
      </c>
      <c r="AD49" s="54">
        <f t="shared" si="70"/>
        <v>1.1424E-2</v>
      </c>
      <c r="AE49" s="55">
        <v>63</v>
      </c>
      <c r="AF49" s="56">
        <f t="shared" si="52"/>
        <v>33088.23529411765</v>
      </c>
      <c r="AG49" s="57">
        <v>2250</v>
      </c>
      <c r="AH49" s="58">
        <f t="shared" si="53"/>
        <v>6.7999999999999991E-2</v>
      </c>
      <c r="AI49" s="180" t="s">
        <v>250</v>
      </c>
      <c r="AJ49" s="181">
        <v>0.70300000000000007</v>
      </c>
      <c r="AK49" s="58">
        <f t="shared" si="54"/>
        <v>2.2847500000000003</v>
      </c>
      <c r="AL49" s="58">
        <f t="shared" si="55"/>
        <v>5.6027500000000003</v>
      </c>
      <c r="AM49" s="60">
        <v>0.01</v>
      </c>
      <c r="AN49" s="61">
        <f t="shared" si="56"/>
        <v>8.5000000000000006E-2</v>
      </c>
      <c r="AO49" s="60">
        <v>0.06</v>
      </c>
      <c r="AP49" s="58">
        <f t="shared" si="57"/>
        <v>0.51</v>
      </c>
      <c r="AQ49" s="62">
        <v>0</v>
      </c>
      <c r="AR49" s="60">
        <v>0</v>
      </c>
      <c r="AS49" s="58">
        <f t="shared" si="58"/>
        <v>0</v>
      </c>
      <c r="AT49" s="58">
        <f t="shared" si="59"/>
        <v>0.59499999999999997</v>
      </c>
      <c r="AU49" s="58">
        <f t="shared" si="60"/>
        <v>6.1977500000000001</v>
      </c>
      <c r="AV49" s="123">
        <f t="shared" si="71"/>
        <v>0.27085294117647057</v>
      </c>
      <c r="AW49" s="131">
        <v>8.5</v>
      </c>
      <c r="AX49" s="75">
        <v>19.989999999999998</v>
      </c>
      <c r="AY49" s="123">
        <f t="shared" si="62"/>
        <v>0.57478739369684839</v>
      </c>
      <c r="AZ49" s="62"/>
      <c r="BA49" s="167">
        <v>2000</v>
      </c>
      <c r="BB49" s="168"/>
      <c r="BC49" s="168">
        <v>2000</v>
      </c>
      <c r="BD49" s="168"/>
      <c r="BE49" s="62">
        <f t="shared" si="72"/>
        <v>12395.5</v>
      </c>
      <c r="BF49" s="62">
        <f t="shared" si="73"/>
        <v>17000</v>
      </c>
      <c r="BG49" s="62">
        <f>IF(ISERROR(AX49*BA49),"",AX49*BA49)</f>
        <v>39980</v>
      </c>
      <c r="BH49" s="44">
        <v>3.81</v>
      </c>
      <c r="BI49" s="44"/>
      <c r="BJ49" s="44"/>
      <c r="BK49" s="163" t="s">
        <v>80</v>
      </c>
      <c r="BL49" s="163" t="s">
        <v>81</v>
      </c>
      <c r="BM49" s="170" t="s">
        <v>225</v>
      </c>
      <c r="BN49" s="121" t="s">
        <v>265</v>
      </c>
      <c r="BO49" s="145" t="s">
        <v>132</v>
      </c>
      <c r="BP49" s="114" t="s">
        <v>266</v>
      </c>
      <c r="BQ49" s="184" t="s">
        <v>267</v>
      </c>
      <c r="BR49" s="70"/>
      <c r="BS49" s="73"/>
    </row>
    <row r="50" spans="1:75" s="72" customFormat="1" ht="110.1" customHeight="1">
      <c r="A50" s="43"/>
      <c r="B50" s="44"/>
      <c r="C50" s="44"/>
      <c r="D50" s="183" t="s">
        <v>184</v>
      </c>
      <c r="E50" s="46" t="s">
        <v>185</v>
      </c>
      <c r="F50" s="186" t="s">
        <v>302</v>
      </c>
      <c r="G50" s="44"/>
      <c r="H50" s="176" t="s">
        <v>315</v>
      </c>
      <c r="I50" s="176" t="s">
        <v>307</v>
      </c>
      <c r="J50" s="177" t="s">
        <v>247</v>
      </c>
      <c r="K50" s="177" t="s">
        <v>247</v>
      </c>
      <c r="L50" s="178" t="s">
        <v>262</v>
      </c>
      <c r="M50" s="161" t="s">
        <v>221</v>
      </c>
      <c r="N50" s="161" t="s">
        <v>106</v>
      </c>
      <c r="O50" s="161"/>
      <c r="P50" s="140" t="s">
        <v>268</v>
      </c>
      <c r="Q50" s="163"/>
      <c r="R50" s="174" t="s">
        <v>106</v>
      </c>
      <c r="S50" s="116">
        <f>'[1]Serena 12.16'!$P$51</f>
        <v>3.25</v>
      </c>
      <c r="T50" s="46" t="s">
        <v>78</v>
      </c>
      <c r="U50" s="44"/>
      <c r="V50" s="178">
        <v>28</v>
      </c>
      <c r="W50" s="178">
        <v>24</v>
      </c>
      <c r="X50" s="178">
        <v>17</v>
      </c>
      <c r="Y50" s="178">
        <v>28</v>
      </c>
      <c r="Z50" s="178">
        <v>24</v>
      </c>
      <c r="AA50" s="178">
        <v>17</v>
      </c>
      <c r="AB50" s="47">
        <v>8</v>
      </c>
      <c r="AC50" s="165">
        <v>6</v>
      </c>
      <c r="AD50" s="54">
        <f t="shared" si="70"/>
        <v>1.1424E-2</v>
      </c>
      <c r="AE50" s="55">
        <v>63</v>
      </c>
      <c r="AF50" s="56">
        <f t="shared" si="52"/>
        <v>33088.23529411765</v>
      </c>
      <c r="AG50" s="57">
        <v>2250</v>
      </c>
      <c r="AH50" s="58">
        <f t="shared" si="53"/>
        <v>6.7999999999999991E-2</v>
      </c>
      <c r="AI50" s="180" t="s">
        <v>250</v>
      </c>
      <c r="AJ50" s="181">
        <v>0.70300000000000007</v>
      </c>
      <c r="AK50" s="58">
        <f t="shared" si="54"/>
        <v>2.2847500000000003</v>
      </c>
      <c r="AL50" s="58">
        <f t="shared" si="55"/>
        <v>5.6027500000000003</v>
      </c>
      <c r="AM50" s="60">
        <v>0.01</v>
      </c>
      <c r="AN50" s="61">
        <f t="shared" si="56"/>
        <v>8.5000000000000006E-2</v>
      </c>
      <c r="AO50" s="60">
        <v>0.06</v>
      </c>
      <c r="AP50" s="58">
        <f t="shared" si="57"/>
        <v>0.51</v>
      </c>
      <c r="AQ50" s="62">
        <v>0</v>
      </c>
      <c r="AR50" s="60">
        <v>0</v>
      </c>
      <c r="AS50" s="58">
        <f t="shared" si="58"/>
        <v>0</v>
      </c>
      <c r="AT50" s="58">
        <f t="shared" si="59"/>
        <v>0.59499999999999997</v>
      </c>
      <c r="AU50" s="58">
        <f t="shared" si="60"/>
        <v>6.1977500000000001</v>
      </c>
      <c r="AV50" s="123">
        <f t="shared" si="71"/>
        <v>0.27085294117647057</v>
      </c>
      <c r="AW50" s="131">
        <v>8.5</v>
      </c>
      <c r="AX50" s="75">
        <v>19.989999999999998</v>
      </c>
      <c r="AY50" s="123">
        <f t="shared" si="62"/>
        <v>0.57478739369684839</v>
      </c>
      <c r="AZ50" s="62"/>
      <c r="BA50" s="167">
        <v>2000</v>
      </c>
      <c r="BB50" s="168"/>
      <c r="BC50" s="168">
        <v>2000</v>
      </c>
      <c r="BD50" s="168"/>
      <c r="BE50" s="62">
        <f t="shared" si="72"/>
        <v>12395.5</v>
      </c>
      <c r="BF50" s="62">
        <f t="shared" si="73"/>
        <v>17000</v>
      </c>
      <c r="BG50" s="62">
        <f t="shared" ref="BG50:BG51" si="77">IF(ISERROR(AX50*BA50),"",AX50*BA50)</f>
        <v>39980</v>
      </c>
      <c r="BH50" s="44">
        <v>3.81</v>
      </c>
      <c r="BI50" s="44"/>
      <c r="BJ50" s="44"/>
      <c r="BK50" s="163" t="s">
        <v>80</v>
      </c>
      <c r="BL50" s="163" t="s">
        <v>81</v>
      </c>
      <c r="BM50" s="170" t="s">
        <v>225</v>
      </c>
      <c r="BN50" s="121"/>
      <c r="BO50" s="145"/>
      <c r="BP50" s="114"/>
      <c r="BQ50" s="184"/>
      <c r="BR50" s="70"/>
      <c r="BS50" s="73"/>
    </row>
    <row r="51" spans="1:75" s="72" customFormat="1" ht="110.1" customHeight="1">
      <c r="A51" s="43"/>
      <c r="B51" s="44"/>
      <c r="C51" s="44"/>
      <c r="D51" s="183" t="s">
        <v>184</v>
      </c>
      <c r="E51" s="46" t="s">
        <v>185</v>
      </c>
      <c r="F51" s="186" t="s">
        <v>302</v>
      </c>
      <c r="G51" s="44"/>
      <c r="H51" s="176" t="s">
        <v>314</v>
      </c>
      <c r="I51" s="176" t="s">
        <v>307</v>
      </c>
      <c r="J51" s="177" t="s">
        <v>247</v>
      </c>
      <c r="K51" s="177" t="s">
        <v>247</v>
      </c>
      <c r="L51" s="178" t="s">
        <v>262</v>
      </c>
      <c r="M51" s="161" t="s">
        <v>269</v>
      </c>
      <c r="N51" s="161" t="s">
        <v>106</v>
      </c>
      <c r="O51" s="161"/>
      <c r="P51" s="140" t="s">
        <v>270</v>
      </c>
      <c r="Q51" s="163"/>
      <c r="R51" s="174" t="s">
        <v>106</v>
      </c>
      <c r="S51" s="116">
        <f>'[1]Serena 12.16'!$P$51</f>
        <v>3.25</v>
      </c>
      <c r="T51" s="46" t="s">
        <v>78</v>
      </c>
      <c r="U51" s="44"/>
      <c r="V51" s="178">
        <v>28</v>
      </c>
      <c r="W51" s="178">
        <v>24</v>
      </c>
      <c r="X51" s="178">
        <v>17</v>
      </c>
      <c r="Y51" s="178">
        <v>28</v>
      </c>
      <c r="Z51" s="178">
        <v>24</v>
      </c>
      <c r="AA51" s="178">
        <v>17</v>
      </c>
      <c r="AB51" s="47">
        <v>8</v>
      </c>
      <c r="AC51" s="165">
        <v>6</v>
      </c>
      <c r="AD51" s="54">
        <f t="shared" si="70"/>
        <v>1.1424E-2</v>
      </c>
      <c r="AE51" s="55">
        <v>63</v>
      </c>
      <c r="AF51" s="56">
        <f t="shared" si="52"/>
        <v>33088.23529411765</v>
      </c>
      <c r="AG51" s="57">
        <v>2250</v>
      </c>
      <c r="AH51" s="58">
        <f t="shared" si="53"/>
        <v>6.7999999999999991E-2</v>
      </c>
      <c r="AI51" s="180" t="s">
        <v>250</v>
      </c>
      <c r="AJ51" s="181">
        <v>0.70300000000000007</v>
      </c>
      <c r="AK51" s="58">
        <f t="shared" si="54"/>
        <v>2.2847500000000003</v>
      </c>
      <c r="AL51" s="58">
        <f t="shared" si="55"/>
        <v>5.6027500000000003</v>
      </c>
      <c r="AM51" s="60">
        <v>0.01</v>
      </c>
      <c r="AN51" s="61">
        <f t="shared" si="56"/>
        <v>8.5000000000000006E-2</v>
      </c>
      <c r="AO51" s="60">
        <v>0.06</v>
      </c>
      <c r="AP51" s="58">
        <f t="shared" si="57"/>
        <v>0.51</v>
      </c>
      <c r="AQ51" s="62">
        <v>0</v>
      </c>
      <c r="AR51" s="60">
        <v>0</v>
      </c>
      <c r="AS51" s="58">
        <f t="shared" si="58"/>
        <v>0</v>
      </c>
      <c r="AT51" s="58">
        <f t="shared" si="59"/>
        <v>0.59499999999999997</v>
      </c>
      <c r="AU51" s="58">
        <f t="shared" si="60"/>
        <v>6.1977500000000001</v>
      </c>
      <c r="AV51" s="123">
        <f t="shared" si="71"/>
        <v>0.27085294117647057</v>
      </c>
      <c r="AW51" s="131">
        <v>8.5</v>
      </c>
      <c r="AX51" s="75">
        <v>19.989999999999998</v>
      </c>
      <c r="AY51" s="123">
        <f t="shared" si="62"/>
        <v>0.57478739369684839</v>
      </c>
      <c r="AZ51" s="62"/>
      <c r="BA51" s="167">
        <v>2000</v>
      </c>
      <c r="BB51" s="168"/>
      <c r="BC51" s="168">
        <v>2000</v>
      </c>
      <c r="BD51" s="168"/>
      <c r="BE51" s="62">
        <f t="shared" si="72"/>
        <v>12395.5</v>
      </c>
      <c r="BF51" s="62">
        <f t="shared" si="73"/>
        <v>17000</v>
      </c>
      <c r="BG51" s="62">
        <f t="shared" si="77"/>
        <v>39980</v>
      </c>
      <c r="BH51" s="44">
        <v>3.81</v>
      </c>
      <c r="BI51" s="44"/>
      <c r="BJ51" s="44"/>
      <c r="BK51" s="163" t="s">
        <v>80</v>
      </c>
      <c r="BL51" s="163" t="s">
        <v>81</v>
      </c>
      <c r="BM51" s="170" t="s">
        <v>225</v>
      </c>
      <c r="BN51" s="121"/>
      <c r="BO51" s="145"/>
      <c r="BP51" s="114"/>
      <c r="BQ51" s="184"/>
      <c r="BR51" s="70"/>
      <c r="BS51" s="73"/>
    </row>
    <row r="52" spans="1:75" s="72" customFormat="1" ht="110.1" customHeight="1">
      <c r="A52" s="43"/>
      <c r="B52" s="44"/>
      <c r="C52" s="44"/>
      <c r="D52" s="183" t="s">
        <v>184</v>
      </c>
      <c r="E52" s="46" t="s">
        <v>185</v>
      </c>
      <c r="F52" s="186" t="s">
        <v>302</v>
      </c>
      <c r="G52" s="44"/>
      <c r="H52" s="176" t="s">
        <v>316</v>
      </c>
      <c r="I52" s="176" t="s">
        <v>307</v>
      </c>
      <c r="J52" s="177" t="s">
        <v>271</v>
      </c>
      <c r="K52" s="177" t="s">
        <v>271</v>
      </c>
      <c r="L52" s="178" t="s">
        <v>262</v>
      </c>
      <c r="M52" s="144" t="s">
        <v>99</v>
      </c>
      <c r="N52" s="161" t="s">
        <v>106</v>
      </c>
      <c r="O52" s="161"/>
      <c r="P52" s="140" t="s">
        <v>272</v>
      </c>
      <c r="Q52" s="163"/>
      <c r="R52" s="174" t="s">
        <v>106</v>
      </c>
      <c r="S52" s="88">
        <v>3.29</v>
      </c>
      <c r="T52" s="46" t="s">
        <v>78</v>
      </c>
      <c r="U52" s="44"/>
      <c r="V52" s="178">
        <v>28</v>
      </c>
      <c r="W52" s="178">
        <v>24</v>
      </c>
      <c r="X52" s="178">
        <v>17</v>
      </c>
      <c r="Y52" s="178">
        <v>28</v>
      </c>
      <c r="Z52" s="178">
        <v>24</v>
      </c>
      <c r="AA52" s="178">
        <v>17</v>
      </c>
      <c r="AB52" s="47">
        <v>8</v>
      </c>
      <c r="AC52" s="165">
        <v>6</v>
      </c>
      <c r="AD52" s="54">
        <f t="shared" si="70"/>
        <v>1.1424E-2</v>
      </c>
      <c r="AE52" s="55">
        <v>63</v>
      </c>
      <c r="AF52" s="56">
        <f t="shared" si="52"/>
        <v>33088.23529411765</v>
      </c>
      <c r="AG52" s="57">
        <v>2250</v>
      </c>
      <c r="AH52" s="58">
        <f t="shared" si="53"/>
        <v>6.7999999999999991E-2</v>
      </c>
      <c r="AI52" s="180" t="s">
        <v>250</v>
      </c>
      <c r="AJ52" s="181">
        <v>0.70300000000000007</v>
      </c>
      <c r="AK52" s="58">
        <f t="shared" si="54"/>
        <v>2.3128700000000002</v>
      </c>
      <c r="AL52" s="58">
        <f t="shared" si="55"/>
        <v>5.6708700000000007</v>
      </c>
      <c r="AM52" s="60">
        <v>0.01</v>
      </c>
      <c r="AN52" s="61">
        <f t="shared" si="56"/>
        <v>8.5000000000000006E-2</v>
      </c>
      <c r="AO52" s="60">
        <v>0.06</v>
      </c>
      <c r="AP52" s="58">
        <f t="shared" si="57"/>
        <v>0.51</v>
      </c>
      <c r="AQ52" s="62">
        <v>0</v>
      </c>
      <c r="AR52" s="60">
        <v>0</v>
      </c>
      <c r="AS52" s="58">
        <f t="shared" si="58"/>
        <v>0</v>
      </c>
      <c r="AT52" s="58">
        <f t="shared" si="59"/>
        <v>0.59499999999999997</v>
      </c>
      <c r="AU52" s="58">
        <f t="shared" si="60"/>
        <v>6.2658700000000005</v>
      </c>
      <c r="AV52" s="123">
        <f t="shared" si="71"/>
        <v>0.26283882352941168</v>
      </c>
      <c r="AW52" s="64">
        <v>8.5</v>
      </c>
      <c r="AX52" s="75">
        <v>19.989999999999998</v>
      </c>
      <c r="AY52" s="123">
        <f t="shared" si="62"/>
        <v>0.57478739369684839</v>
      </c>
      <c r="AZ52" s="62"/>
      <c r="BA52" s="185">
        <v>2000</v>
      </c>
      <c r="BB52" s="168"/>
      <c r="BC52" s="168"/>
      <c r="BD52" s="168"/>
      <c r="BE52" s="62">
        <f t="shared" si="72"/>
        <v>12531.740000000002</v>
      </c>
      <c r="BF52" s="62">
        <f t="shared" si="73"/>
        <v>17000</v>
      </c>
      <c r="BG52" s="62">
        <f>IF(ISERROR(AX52*BA52),"",AX52*BA52)</f>
        <v>39980</v>
      </c>
      <c r="BH52" s="44">
        <v>3.81</v>
      </c>
      <c r="BI52" s="44"/>
      <c r="BJ52" s="44"/>
      <c r="BK52" s="163" t="s">
        <v>80</v>
      </c>
      <c r="BL52" s="163" t="s">
        <v>81</v>
      </c>
      <c r="BM52" s="170" t="s">
        <v>225</v>
      </c>
      <c r="BN52" s="121" t="s">
        <v>265</v>
      </c>
      <c r="BO52" s="70"/>
      <c r="BP52" s="144" t="s">
        <v>273</v>
      </c>
      <c r="BQ52" s="70"/>
      <c r="BR52" s="70"/>
      <c r="BS52" s="73"/>
    </row>
    <row r="53" spans="1:75" s="72" customFormat="1" ht="110.1" customHeight="1">
      <c r="A53" s="43"/>
      <c r="B53" s="44"/>
      <c r="C53" s="44"/>
      <c r="D53" s="183" t="s">
        <v>184</v>
      </c>
      <c r="E53" s="46" t="s">
        <v>185</v>
      </c>
      <c r="F53" s="186" t="s">
        <v>302</v>
      </c>
      <c r="G53" s="44"/>
      <c r="H53" s="176" t="s">
        <v>317</v>
      </c>
      <c r="I53" s="176" t="s">
        <v>307</v>
      </c>
      <c r="J53" s="177" t="s">
        <v>271</v>
      </c>
      <c r="K53" s="177" t="s">
        <v>271</v>
      </c>
      <c r="L53" s="178" t="s">
        <v>262</v>
      </c>
      <c r="M53" s="144" t="s">
        <v>97</v>
      </c>
      <c r="N53" s="161" t="s">
        <v>106</v>
      </c>
      <c r="O53" s="161"/>
      <c r="P53" s="140" t="s">
        <v>274</v>
      </c>
      <c r="Q53" s="163"/>
      <c r="R53" s="174" t="s">
        <v>106</v>
      </c>
      <c r="S53" s="88">
        <v>3.29</v>
      </c>
      <c r="T53" s="46" t="s">
        <v>78</v>
      </c>
      <c r="U53" s="44"/>
      <c r="V53" s="178">
        <v>28</v>
      </c>
      <c r="W53" s="178">
        <v>24</v>
      </c>
      <c r="X53" s="178">
        <v>17</v>
      </c>
      <c r="Y53" s="178">
        <v>28</v>
      </c>
      <c r="Z53" s="178">
        <v>24</v>
      </c>
      <c r="AA53" s="178">
        <v>17</v>
      </c>
      <c r="AB53" s="47">
        <v>8</v>
      </c>
      <c r="AC53" s="165">
        <v>6</v>
      </c>
      <c r="AD53" s="54">
        <f t="shared" si="70"/>
        <v>1.1424E-2</v>
      </c>
      <c r="AE53" s="55">
        <v>63</v>
      </c>
      <c r="AF53" s="56">
        <f t="shared" si="52"/>
        <v>33088.23529411765</v>
      </c>
      <c r="AG53" s="57">
        <v>2250</v>
      </c>
      <c r="AH53" s="58">
        <f t="shared" si="53"/>
        <v>6.7999999999999991E-2</v>
      </c>
      <c r="AI53" s="180" t="s">
        <v>250</v>
      </c>
      <c r="AJ53" s="181">
        <v>0.70300000000000007</v>
      </c>
      <c r="AK53" s="58">
        <f t="shared" si="54"/>
        <v>2.3128700000000002</v>
      </c>
      <c r="AL53" s="58">
        <f t="shared" si="55"/>
        <v>5.6708700000000007</v>
      </c>
      <c r="AM53" s="60">
        <v>0.01</v>
      </c>
      <c r="AN53" s="61">
        <f t="shared" si="56"/>
        <v>8.5000000000000006E-2</v>
      </c>
      <c r="AO53" s="60">
        <v>0.06</v>
      </c>
      <c r="AP53" s="58">
        <f t="shared" si="57"/>
        <v>0.51</v>
      </c>
      <c r="AQ53" s="62">
        <v>0</v>
      </c>
      <c r="AR53" s="60">
        <v>0</v>
      </c>
      <c r="AS53" s="58">
        <f t="shared" si="58"/>
        <v>0</v>
      </c>
      <c r="AT53" s="58">
        <f t="shared" si="59"/>
        <v>0.59499999999999997</v>
      </c>
      <c r="AU53" s="58">
        <f t="shared" si="60"/>
        <v>6.2658700000000005</v>
      </c>
      <c r="AV53" s="123">
        <f t="shared" si="71"/>
        <v>0.26283882352941168</v>
      </c>
      <c r="AW53" s="64">
        <v>8.5</v>
      </c>
      <c r="AX53" s="75">
        <v>19.989999999999998</v>
      </c>
      <c r="AY53" s="123">
        <f t="shared" si="62"/>
        <v>0.57478739369684839</v>
      </c>
      <c r="AZ53" s="62"/>
      <c r="BA53" s="185">
        <v>2000</v>
      </c>
      <c r="BB53" s="168"/>
      <c r="BC53" s="168"/>
      <c r="BD53" s="168"/>
      <c r="BE53" s="62">
        <f t="shared" si="72"/>
        <v>12531.740000000002</v>
      </c>
      <c r="BF53" s="62">
        <f t="shared" si="73"/>
        <v>17000</v>
      </c>
      <c r="BG53" s="62">
        <f t="shared" ref="BG53:BG54" si="78">IF(ISERROR(AX53*BA53),"",AX53*BA53)</f>
        <v>39980</v>
      </c>
      <c r="BH53" s="44">
        <v>3.81</v>
      </c>
      <c r="BI53" s="44"/>
      <c r="BJ53" s="44"/>
      <c r="BK53" s="163" t="s">
        <v>80</v>
      </c>
      <c r="BL53" s="163" t="s">
        <v>81</v>
      </c>
      <c r="BM53" s="170" t="s">
        <v>225</v>
      </c>
      <c r="BN53" s="121" t="s">
        <v>265</v>
      </c>
      <c r="BO53" s="70"/>
      <c r="BP53" s="144" t="s">
        <v>273</v>
      </c>
      <c r="BQ53" s="70"/>
      <c r="BR53" s="70"/>
      <c r="BS53" s="73"/>
    </row>
    <row r="54" spans="1:75" s="72" customFormat="1" ht="110.1" customHeight="1">
      <c r="A54" s="43"/>
      <c r="B54" s="44"/>
      <c r="C54" s="44"/>
      <c r="D54" s="183" t="s">
        <v>184</v>
      </c>
      <c r="E54" s="46" t="s">
        <v>185</v>
      </c>
      <c r="F54" s="186" t="s">
        <v>302</v>
      </c>
      <c r="G54" s="44"/>
      <c r="H54" s="176" t="s">
        <v>318</v>
      </c>
      <c r="I54" s="176" t="s">
        <v>307</v>
      </c>
      <c r="J54" s="177" t="s">
        <v>271</v>
      </c>
      <c r="K54" s="177" t="s">
        <v>271</v>
      </c>
      <c r="L54" s="178" t="s">
        <v>262</v>
      </c>
      <c r="M54" s="144" t="s">
        <v>275</v>
      </c>
      <c r="N54" s="161" t="s">
        <v>106</v>
      </c>
      <c r="O54" s="161"/>
      <c r="P54" s="140" t="s">
        <v>276</v>
      </c>
      <c r="Q54" s="163"/>
      <c r="R54" s="174" t="s">
        <v>106</v>
      </c>
      <c r="S54" s="88">
        <v>3.29</v>
      </c>
      <c r="T54" s="46" t="s">
        <v>78</v>
      </c>
      <c r="U54" s="44"/>
      <c r="V54" s="178">
        <v>28</v>
      </c>
      <c r="W54" s="178">
        <v>24</v>
      </c>
      <c r="X54" s="178">
        <v>17</v>
      </c>
      <c r="Y54" s="178">
        <v>28</v>
      </c>
      <c r="Z54" s="178">
        <v>24</v>
      </c>
      <c r="AA54" s="178">
        <v>17</v>
      </c>
      <c r="AB54" s="47">
        <v>8</v>
      </c>
      <c r="AC54" s="165">
        <v>6</v>
      </c>
      <c r="AD54" s="54">
        <f t="shared" si="70"/>
        <v>1.1424E-2</v>
      </c>
      <c r="AE54" s="55">
        <v>63</v>
      </c>
      <c r="AF54" s="56">
        <f t="shared" si="52"/>
        <v>33088.23529411765</v>
      </c>
      <c r="AG54" s="57">
        <v>2250</v>
      </c>
      <c r="AH54" s="58">
        <f t="shared" si="53"/>
        <v>6.7999999999999991E-2</v>
      </c>
      <c r="AI54" s="180" t="s">
        <v>250</v>
      </c>
      <c r="AJ54" s="181">
        <v>0.70300000000000007</v>
      </c>
      <c r="AK54" s="58">
        <f t="shared" si="54"/>
        <v>2.3128700000000002</v>
      </c>
      <c r="AL54" s="58">
        <f t="shared" si="55"/>
        <v>5.6708700000000007</v>
      </c>
      <c r="AM54" s="60">
        <v>0.01</v>
      </c>
      <c r="AN54" s="61">
        <f t="shared" si="56"/>
        <v>8.5000000000000006E-2</v>
      </c>
      <c r="AO54" s="60">
        <v>0.06</v>
      </c>
      <c r="AP54" s="58">
        <f t="shared" si="57"/>
        <v>0.51</v>
      </c>
      <c r="AQ54" s="62">
        <v>0</v>
      </c>
      <c r="AR54" s="60">
        <v>0</v>
      </c>
      <c r="AS54" s="58">
        <f t="shared" si="58"/>
        <v>0</v>
      </c>
      <c r="AT54" s="58">
        <f t="shared" si="59"/>
        <v>0.59499999999999997</v>
      </c>
      <c r="AU54" s="58">
        <f t="shared" si="60"/>
        <v>6.2658700000000005</v>
      </c>
      <c r="AV54" s="123">
        <f t="shared" si="71"/>
        <v>0.26283882352941168</v>
      </c>
      <c r="AW54" s="64">
        <v>8.5</v>
      </c>
      <c r="AX54" s="75">
        <v>19.989999999999998</v>
      </c>
      <c r="AY54" s="123">
        <f t="shared" si="62"/>
        <v>0.57478739369684839</v>
      </c>
      <c r="AZ54" s="62"/>
      <c r="BA54" s="185">
        <v>2000</v>
      </c>
      <c r="BB54" s="168"/>
      <c r="BC54" s="168"/>
      <c r="BD54" s="168"/>
      <c r="BE54" s="62">
        <f t="shared" si="72"/>
        <v>12531.740000000002</v>
      </c>
      <c r="BF54" s="62">
        <f t="shared" si="73"/>
        <v>17000</v>
      </c>
      <c r="BG54" s="62">
        <f t="shared" si="78"/>
        <v>39980</v>
      </c>
      <c r="BH54" s="44">
        <v>3.81</v>
      </c>
      <c r="BI54" s="44"/>
      <c r="BJ54" s="44"/>
      <c r="BK54" s="163" t="s">
        <v>80</v>
      </c>
      <c r="BL54" s="163" t="s">
        <v>81</v>
      </c>
      <c r="BM54" s="170" t="s">
        <v>225</v>
      </c>
      <c r="BN54" s="121" t="s">
        <v>265</v>
      </c>
      <c r="BO54" s="70"/>
      <c r="BP54" s="144" t="s">
        <v>273</v>
      </c>
      <c r="BQ54" s="70"/>
      <c r="BR54" s="70"/>
      <c r="BS54" s="73"/>
    </row>
    <row r="55" spans="1:75" s="72" customFormat="1" ht="110.1" customHeight="1">
      <c r="A55" s="43"/>
      <c r="B55" s="44"/>
      <c r="C55" s="44"/>
      <c r="D55" s="183" t="s">
        <v>184</v>
      </c>
      <c r="E55" s="46" t="s">
        <v>185</v>
      </c>
      <c r="F55" s="186" t="s">
        <v>302</v>
      </c>
      <c r="G55" s="44"/>
      <c r="H55" s="176" t="s">
        <v>312</v>
      </c>
      <c r="I55" s="176" t="s">
        <v>307</v>
      </c>
      <c r="J55" s="177" t="s">
        <v>277</v>
      </c>
      <c r="K55" s="177" t="s">
        <v>277</v>
      </c>
      <c r="L55" s="178" t="s">
        <v>262</v>
      </c>
      <c r="M55" s="144" t="s">
        <v>99</v>
      </c>
      <c r="N55" s="161" t="s">
        <v>106</v>
      </c>
      <c r="O55" s="161"/>
      <c r="P55" s="140" t="s">
        <v>278</v>
      </c>
      <c r="Q55" s="163"/>
      <c r="R55" s="174" t="s">
        <v>106</v>
      </c>
      <c r="S55" s="88">
        <v>3.38</v>
      </c>
      <c r="T55" s="46" t="s">
        <v>78</v>
      </c>
      <c r="U55" s="44"/>
      <c r="V55" s="178">
        <v>28</v>
      </c>
      <c r="W55" s="178">
        <v>24</v>
      </c>
      <c r="X55" s="178">
        <v>17</v>
      </c>
      <c r="Y55" s="178">
        <v>28</v>
      </c>
      <c r="Z55" s="178">
        <v>24</v>
      </c>
      <c r="AA55" s="178">
        <v>17</v>
      </c>
      <c r="AB55" s="47">
        <v>8</v>
      </c>
      <c r="AC55" s="165">
        <v>6</v>
      </c>
      <c r="AD55" s="54">
        <f t="shared" si="70"/>
        <v>1.1424E-2</v>
      </c>
      <c r="AE55" s="55">
        <v>63</v>
      </c>
      <c r="AF55" s="56">
        <f t="shared" si="52"/>
        <v>33088.23529411765</v>
      </c>
      <c r="AG55" s="57">
        <v>2250</v>
      </c>
      <c r="AH55" s="58">
        <f t="shared" si="53"/>
        <v>6.7999999999999991E-2</v>
      </c>
      <c r="AI55" s="180" t="s">
        <v>250</v>
      </c>
      <c r="AJ55" s="181">
        <v>0.70300000000000007</v>
      </c>
      <c r="AK55" s="58">
        <f t="shared" si="54"/>
        <v>2.3761400000000004</v>
      </c>
      <c r="AL55" s="58">
        <f t="shared" si="55"/>
        <v>5.8241399999999999</v>
      </c>
      <c r="AM55" s="60">
        <v>0.01</v>
      </c>
      <c r="AN55" s="61">
        <f t="shared" si="56"/>
        <v>8.5000000000000006E-2</v>
      </c>
      <c r="AO55" s="60">
        <v>0.06</v>
      </c>
      <c r="AP55" s="58">
        <f t="shared" si="57"/>
        <v>0.51</v>
      </c>
      <c r="AQ55" s="62">
        <v>0</v>
      </c>
      <c r="AR55" s="60">
        <v>0</v>
      </c>
      <c r="AS55" s="58">
        <f t="shared" si="58"/>
        <v>0</v>
      </c>
      <c r="AT55" s="58">
        <f t="shared" si="59"/>
        <v>0.59499999999999997</v>
      </c>
      <c r="AU55" s="58">
        <f t="shared" si="60"/>
        <v>6.4191399999999996</v>
      </c>
      <c r="AV55" s="123">
        <f t="shared" si="71"/>
        <v>0.24480705882352946</v>
      </c>
      <c r="AW55" s="64">
        <v>8.5</v>
      </c>
      <c r="AX55" s="75">
        <v>19.989999999999998</v>
      </c>
      <c r="AY55" s="123">
        <f t="shared" si="62"/>
        <v>0.57478739369684839</v>
      </c>
      <c r="AZ55" s="62"/>
      <c r="BA55" s="185">
        <v>2000</v>
      </c>
      <c r="BB55" s="168"/>
      <c r="BC55" s="168"/>
      <c r="BD55" s="168"/>
      <c r="BE55" s="62">
        <f t="shared" si="72"/>
        <v>12838.279999999999</v>
      </c>
      <c r="BF55" s="62">
        <f t="shared" si="73"/>
        <v>17000</v>
      </c>
      <c r="BG55" s="62">
        <f>IF(ISERROR(AX55*BA55),"",AX55*BA55)</f>
        <v>39980</v>
      </c>
      <c r="BH55" s="44">
        <v>3.81</v>
      </c>
      <c r="BI55" s="44"/>
      <c r="BJ55" s="44"/>
      <c r="BK55" s="163" t="s">
        <v>80</v>
      </c>
      <c r="BL55" s="163" t="s">
        <v>81</v>
      </c>
      <c r="BM55" s="170" t="s">
        <v>225</v>
      </c>
      <c r="BN55" s="121" t="s">
        <v>265</v>
      </c>
      <c r="BO55" s="70"/>
      <c r="BP55" s="70"/>
      <c r="BQ55" s="70"/>
      <c r="BR55" s="70"/>
      <c r="BS55" s="73"/>
    </row>
    <row r="56" spans="1:75" s="72" customFormat="1" ht="110.1" customHeight="1">
      <c r="A56" s="43"/>
      <c r="B56" s="44"/>
      <c r="C56" s="44"/>
      <c r="D56" s="183" t="s">
        <v>184</v>
      </c>
      <c r="E56" s="46" t="s">
        <v>185</v>
      </c>
      <c r="F56" s="186" t="s">
        <v>302</v>
      </c>
      <c r="G56" s="44"/>
      <c r="H56" s="176" t="s">
        <v>312</v>
      </c>
      <c r="I56" s="176" t="s">
        <v>307</v>
      </c>
      <c r="J56" s="177" t="s">
        <v>277</v>
      </c>
      <c r="K56" s="177" t="s">
        <v>277</v>
      </c>
      <c r="L56" s="178" t="s">
        <v>262</v>
      </c>
      <c r="M56" s="144" t="s">
        <v>196</v>
      </c>
      <c r="N56" s="161" t="s">
        <v>106</v>
      </c>
      <c r="O56" s="161"/>
      <c r="P56" s="140" t="s">
        <v>279</v>
      </c>
      <c r="Q56" s="163"/>
      <c r="R56" s="174" t="s">
        <v>106</v>
      </c>
      <c r="S56" s="88">
        <v>3.38</v>
      </c>
      <c r="T56" s="46" t="s">
        <v>78</v>
      </c>
      <c r="U56" s="44"/>
      <c r="V56" s="178">
        <v>28</v>
      </c>
      <c r="W56" s="178">
        <v>24</v>
      </c>
      <c r="X56" s="178">
        <v>17</v>
      </c>
      <c r="Y56" s="178">
        <v>28</v>
      </c>
      <c r="Z56" s="178">
        <v>24</v>
      </c>
      <c r="AA56" s="178">
        <v>17</v>
      </c>
      <c r="AB56" s="47">
        <v>8</v>
      </c>
      <c r="AC56" s="165">
        <v>6</v>
      </c>
      <c r="AD56" s="54">
        <f t="shared" si="70"/>
        <v>1.1424E-2</v>
      </c>
      <c r="AE56" s="55">
        <v>63</v>
      </c>
      <c r="AF56" s="56">
        <f t="shared" si="52"/>
        <v>33088.23529411765</v>
      </c>
      <c r="AG56" s="57">
        <v>2250</v>
      </c>
      <c r="AH56" s="58">
        <f t="shared" si="53"/>
        <v>6.7999999999999991E-2</v>
      </c>
      <c r="AI56" s="180" t="s">
        <v>250</v>
      </c>
      <c r="AJ56" s="181">
        <v>0.70300000000000007</v>
      </c>
      <c r="AK56" s="58">
        <f t="shared" si="54"/>
        <v>2.3761400000000004</v>
      </c>
      <c r="AL56" s="58">
        <f t="shared" si="55"/>
        <v>5.8241399999999999</v>
      </c>
      <c r="AM56" s="60">
        <v>0.01</v>
      </c>
      <c r="AN56" s="61">
        <f t="shared" si="56"/>
        <v>8.5000000000000006E-2</v>
      </c>
      <c r="AO56" s="60">
        <v>0.06</v>
      </c>
      <c r="AP56" s="58">
        <f t="shared" si="57"/>
        <v>0.51</v>
      </c>
      <c r="AQ56" s="62">
        <v>0</v>
      </c>
      <c r="AR56" s="60">
        <v>0</v>
      </c>
      <c r="AS56" s="58">
        <f t="shared" si="58"/>
        <v>0</v>
      </c>
      <c r="AT56" s="58">
        <f t="shared" si="59"/>
        <v>0.59499999999999997</v>
      </c>
      <c r="AU56" s="58">
        <f t="shared" si="60"/>
        <v>6.4191399999999996</v>
      </c>
      <c r="AV56" s="123">
        <f t="shared" si="71"/>
        <v>0.24480705882352946</v>
      </c>
      <c r="AW56" s="64">
        <v>8.5</v>
      </c>
      <c r="AX56" s="75">
        <v>19.989999999999998</v>
      </c>
      <c r="AY56" s="123">
        <f t="shared" si="62"/>
        <v>0.57478739369684839</v>
      </c>
      <c r="AZ56" s="62"/>
      <c r="BA56" s="185">
        <v>2000</v>
      </c>
      <c r="BB56" s="168"/>
      <c r="BC56" s="168"/>
      <c r="BD56" s="168"/>
      <c r="BE56" s="62">
        <f t="shared" si="72"/>
        <v>12838.279999999999</v>
      </c>
      <c r="BF56" s="62">
        <f t="shared" si="73"/>
        <v>17000</v>
      </c>
      <c r="BG56" s="62">
        <f t="shared" ref="BG56:BG57" si="79">IF(ISERROR(AX56*BA56),"",AX56*BA56)</f>
        <v>39980</v>
      </c>
      <c r="BH56" s="44">
        <v>3.81</v>
      </c>
      <c r="BI56" s="44"/>
      <c r="BJ56" s="44"/>
      <c r="BK56" s="163" t="s">
        <v>80</v>
      </c>
      <c r="BL56" s="163" t="s">
        <v>81</v>
      </c>
      <c r="BM56" s="170" t="s">
        <v>225</v>
      </c>
      <c r="BN56" s="121" t="s">
        <v>265</v>
      </c>
      <c r="BO56" s="70"/>
      <c r="BP56" s="70"/>
      <c r="BQ56" s="70"/>
      <c r="BR56" s="70"/>
      <c r="BS56" s="73"/>
    </row>
    <row r="57" spans="1:75" s="72" customFormat="1" ht="110.1" customHeight="1">
      <c r="A57" s="43"/>
      <c r="B57" s="44"/>
      <c r="C57" s="44"/>
      <c r="D57" s="183" t="s">
        <v>184</v>
      </c>
      <c r="E57" s="46" t="s">
        <v>185</v>
      </c>
      <c r="F57" s="186" t="s">
        <v>302</v>
      </c>
      <c r="G57" s="44"/>
      <c r="H57" s="176" t="s">
        <v>313</v>
      </c>
      <c r="I57" s="176" t="s">
        <v>307</v>
      </c>
      <c r="J57" s="177" t="s">
        <v>277</v>
      </c>
      <c r="K57" s="177" t="s">
        <v>277</v>
      </c>
      <c r="L57" s="178" t="s">
        <v>262</v>
      </c>
      <c r="M57" s="144" t="s">
        <v>275</v>
      </c>
      <c r="N57" s="161" t="s">
        <v>106</v>
      </c>
      <c r="O57" s="161"/>
      <c r="P57" s="140" t="s">
        <v>280</v>
      </c>
      <c r="Q57" s="163"/>
      <c r="R57" s="174" t="s">
        <v>106</v>
      </c>
      <c r="S57" s="88">
        <v>3.38</v>
      </c>
      <c r="T57" s="46" t="s">
        <v>78</v>
      </c>
      <c r="U57" s="44"/>
      <c r="V57" s="178">
        <v>28</v>
      </c>
      <c r="W57" s="178">
        <v>24</v>
      </c>
      <c r="X57" s="178">
        <v>17</v>
      </c>
      <c r="Y57" s="178">
        <v>28</v>
      </c>
      <c r="Z57" s="178">
        <v>24</v>
      </c>
      <c r="AA57" s="178">
        <v>17</v>
      </c>
      <c r="AB57" s="47">
        <v>8</v>
      </c>
      <c r="AC57" s="165">
        <v>6</v>
      </c>
      <c r="AD57" s="54">
        <f t="shared" si="70"/>
        <v>1.1424E-2</v>
      </c>
      <c r="AE57" s="55">
        <v>63</v>
      </c>
      <c r="AF57" s="56">
        <f t="shared" si="52"/>
        <v>33088.23529411765</v>
      </c>
      <c r="AG57" s="57">
        <v>2250</v>
      </c>
      <c r="AH57" s="58">
        <f t="shared" si="53"/>
        <v>6.7999999999999991E-2</v>
      </c>
      <c r="AI57" s="180" t="s">
        <v>250</v>
      </c>
      <c r="AJ57" s="181">
        <v>0.70300000000000007</v>
      </c>
      <c r="AK57" s="58">
        <f t="shared" si="54"/>
        <v>2.3761400000000004</v>
      </c>
      <c r="AL57" s="58">
        <f t="shared" si="55"/>
        <v>5.8241399999999999</v>
      </c>
      <c r="AM57" s="60">
        <v>0.01</v>
      </c>
      <c r="AN57" s="61">
        <f t="shared" si="56"/>
        <v>8.5000000000000006E-2</v>
      </c>
      <c r="AO57" s="60">
        <v>0.06</v>
      </c>
      <c r="AP57" s="58">
        <f t="shared" si="57"/>
        <v>0.51</v>
      </c>
      <c r="AQ57" s="62">
        <v>0</v>
      </c>
      <c r="AR57" s="60">
        <v>0</v>
      </c>
      <c r="AS57" s="58">
        <f t="shared" si="58"/>
        <v>0</v>
      </c>
      <c r="AT57" s="58">
        <f t="shared" si="59"/>
        <v>0.59499999999999997</v>
      </c>
      <c r="AU57" s="58">
        <f t="shared" si="60"/>
        <v>6.4191399999999996</v>
      </c>
      <c r="AV57" s="123">
        <f t="shared" si="71"/>
        <v>0.24480705882352946</v>
      </c>
      <c r="AW57" s="64">
        <v>8.5</v>
      </c>
      <c r="AX57" s="75">
        <v>19.989999999999998</v>
      </c>
      <c r="AY57" s="123">
        <f t="shared" si="62"/>
        <v>0.57478739369684839</v>
      </c>
      <c r="AZ57" s="62"/>
      <c r="BA57" s="185">
        <v>2000</v>
      </c>
      <c r="BB57" s="168"/>
      <c r="BC57" s="168"/>
      <c r="BD57" s="168"/>
      <c r="BE57" s="62">
        <f t="shared" si="72"/>
        <v>12838.279999999999</v>
      </c>
      <c r="BF57" s="62">
        <f t="shared" si="73"/>
        <v>17000</v>
      </c>
      <c r="BG57" s="62">
        <f t="shared" si="79"/>
        <v>39980</v>
      </c>
      <c r="BH57" s="44">
        <v>3.81</v>
      </c>
      <c r="BI57" s="44"/>
      <c r="BJ57" s="44"/>
      <c r="BK57" s="163" t="s">
        <v>80</v>
      </c>
      <c r="BL57" s="163" t="s">
        <v>81</v>
      </c>
      <c r="BM57" s="170" t="s">
        <v>225</v>
      </c>
      <c r="BN57" s="121" t="s">
        <v>265</v>
      </c>
      <c r="BO57" s="70"/>
      <c r="BP57" s="70"/>
      <c r="BQ57" s="70"/>
      <c r="BR57" s="70"/>
      <c r="BS57" s="73"/>
    </row>
    <row r="58" spans="1:75" s="229" customFormat="1" ht="110.1" customHeight="1" thickBot="1">
      <c r="A58" s="203"/>
      <c r="B58" s="204"/>
      <c r="C58" s="204"/>
      <c r="D58" s="187" t="s">
        <v>66</v>
      </c>
      <c r="E58" s="46" t="s">
        <v>67</v>
      </c>
      <c r="F58" s="186" t="s">
        <v>319</v>
      </c>
      <c r="G58" s="204"/>
      <c r="H58" s="205" t="s">
        <v>320</v>
      </c>
      <c r="I58" s="205" t="s">
        <v>324</v>
      </c>
      <c r="J58" s="205" t="s">
        <v>321</v>
      </c>
      <c r="K58" s="205" t="s">
        <v>321</v>
      </c>
      <c r="L58" s="205" t="s">
        <v>325</v>
      </c>
      <c r="M58" s="205" t="s">
        <v>232</v>
      </c>
      <c r="N58" s="206"/>
      <c r="O58" s="206"/>
      <c r="P58" s="51" t="s">
        <v>322</v>
      </c>
      <c r="Q58" s="206"/>
      <c r="R58" s="204" t="s">
        <v>106</v>
      </c>
      <c r="S58" s="207">
        <v>3.29</v>
      </c>
      <c r="T58" s="46" t="s">
        <v>78</v>
      </c>
      <c r="U58" s="204"/>
      <c r="V58" s="208">
        <v>69</v>
      </c>
      <c r="W58" s="208">
        <v>30</v>
      </c>
      <c r="X58" s="208">
        <v>28</v>
      </c>
      <c r="Y58" s="208">
        <v>69</v>
      </c>
      <c r="Z58" s="208">
        <v>30</v>
      </c>
      <c r="AA58" s="208">
        <v>28</v>
      </c>
      <c r="AB58" s="47">
        <v>8</v>
      </c>
      <c r="AC58" s="209">
        <v>4</v>
      </c>
      <c r="AD58" s="210">
        <f t="shared" si="70"/>
        <v>5.7959999999999998E-2</v>
      </c>
      <c r="AE58" s="211">
        <v>63</v>
      </c>
      <c r="AF58" s="212">
        <f t="shared" si="52"/>
        <v>4347.826086956522</v>
      </c>
      <c r="AG58" s="213">
        <v>2250</v>
      </c>
      <c r="AH58" s="214">
        <f t="shared" si="53"/>
        <v>0.51749999999999996</v>
      </c>
      <c r="AI58" s="215" t="s">
        <v>170</v>
      </c>
      <c r="AJ58" s="216">
        <v>0.45</v>
      </c>
      <c r="AK58" s="214">
        <f t="shared" si="54"/>
        <v>1.4805000000000001</v>
      </c>
      <c r="AL58" s="214">
        <f t="shared" si="55"/>
        <v>5.2880000000000003</v>
      </c>
      <c r="AM58" s="217">
        <v>0.01</v>
      </c>
      <c r="AN58" s="218">
        <f t="shared" si="56"/>
        <v>9.6500000000000002E-2</v>
      </c>
      <c r="AO58" s="217">
        <v>0.06</v>
      </c>
      <c r="AP58" s="214">
        <f t="shared" si="57"/>
        <v>0.57899999999999996</v>
      </c>
      <c r="AQ58" s="62">
        <v>0</v>
      </c>
      <c r="AR58" s="217">
        <v>0</v>
      </c>
      <c r="AS58" s="214">
        <f t="shared" si="58"/>
        <v>0</v>
      </c>
      <c r="AT58" s="214">
        <f t="shared" si="59"/>
        <v>0.67549999999999999</v>
      </c>
      <c r="AU58" s="214">
        <f t="shared" si="60"/>
        <v>5.9634999999999998</v>
      </c>
      <c r="AV58" s="219">
        <f t="shared" si="71"/>
        <v>0.3820207253886011</v>
      </c>
      <c r="AW58" s="220">
        <v>9.65</v>
      </c>
      <c r="AX58" s="221">
        <v>19.989999999999998</v>
      </c>
      <c r="AY58" s="219">
        <f t="shared" si="62"/>
        <v>0.51725862931465727</v>
      </c>
      <c r="AZ58" s="222"/>
      <c r="BA58" s="223">
        <v>1500</v>
      </c>
      <c r="BB58" s="224"/>
      <c r="BC58" s="224"/>
      <c r="BD58" s="224"/>
      <c r="BE58" s="222">
        <f t="shared" si="72"/>
        <v>8945.25</v>
      </c>
      <c r="BF58" s="222">
        <f t="shared" si="73"/>
        <v>14475</v>
      </c>
      <c r="BG58" s="222">
        <f>IF(ISERROR(AX58*BA58),"",AX58*BA58)</f>
        <v>29984.999999999996</v>
      </c>
      <c r="BH58" s="44">
        <f t="shared" ref="BH58" si="80">IF(V58="","",V58*W58*X58/1000000/AC58*BA58)</f>
        <v>21.734999999999999</v>
      </c>
      <c r="BI58" s="204"/>
      <c r="BJ58" s="204"/>
      <c r="BK58" s="206" t="s">
        <v>80</v>
      </c>
      <c r="BL58" s="206" t="s">
        <v>81</v>
      </c>
      <c r="BM58" s="225" t="s">
        <v>230</v>
      </c>
      <c r="BN58" s="226" t="s">
        <v>323</v>
      </c>
      <c r="BO58" s="227"/>
      <c r="BP58" s="227"/>
      <c r="BQ58" s="227"/>
      <c r="BR58" s="227"/>
      <c r="BS58" s="228"/>
      <c r="BT58" s="72"/>
      <c r="BU58" s="72"/>
      <c r="BV58" s="72"/>
      <c r="BW58" s="72"/>
    </row>
  </sheetData>
  <sheetProtection insertRows="0" deleteRows="0" sort="0"/>
  <protectedRanges>
    <protectedRange sqref="AH15 AJ15:AL15 AM14:AV15 B40 AV21:AW21 B38 N28:N30 AJ16:AR21 AH16:AI16 AV20 AS20:AU21 AS16:AV19 C38:C40 A38:A40 AK38:AW43 AH8:AI13 A14:D21 A43:D43 S38:S57 N22:N27 AH17:AH30 A41:C42 A44:C57 AK8:AV13 AJ44:AV50 G8:G13 G22:G37 AH14:AL14 A59:J200 AR52:AW53 L59:N200 P59:AW200 AJ51:AQ53 AR51:AV51 AC45:AF57 A22:C37 Q2:S37 AC38:AC44 AJ54:AW57 AH31:AI57 U2:U57 AX22:AY37 N31:N37 AK22:AV37 AH2:AV7 I2:I7 BH2:BH37 AX2:AY20 A2:C13 N2:N21 AD2:AF44" name="Range1"/>
    <protectedRange sqref="AG2:AG57" name="Range1_3"/>
    <protectedRange sqref="AJ22:AJ43 AJ8:AJ13" name="Range1_4"/>
    <protectedRange sqref="K59:K227" name="Range1_1"/>
    <protectedRange sqref="AZ2:AZ57 AZ59:AZ222" name="Range1_7"/>
    <protectedRange sqref="O59:O222 O2:O37" name="Range1_8"/>
    <protectedRange sqref="H31:I33" name="Range1_11"/>
    <protectedRange sqref="H8:I13" name="Range1_4_5"/>
    <protectedRange sqref="H34:H36" name="Range1_4_1_2"/>
    <protectedRange sqref="I34:I36" name="Range1_4_2_1"/>
    <protectedRange sqref="J31:K33" name="Range1_12"/>
    <protectedRange sqref="J8:K13" name="Range1_5_2"/>
    <protectedRange sqref="J34:K36" name="Range1_4_3_1"/>
    <protectedRange sqref="L8:L13" name="Range1_6_2"/>
    <protectedRange sqref="L34:L36" name="Range1_4_4_1"/>
    <protectedRange sqref="AC31:AC33 V31:AA33" name="Range1_15"/>
    <protectedRange sqref="V8:AA13" name="Range1_2_1"/>
    <protectedRange sqref="V34:AA36" name="Range1_6_2_1"/>
    <protectedRange sqref="AC34:AC36" name="Range1_16"/>
    <protectedRange sqref="AI22:AI30" name="Range1_21"/>
    <protectedRange sqref="H21 L21" name="Range1_1_1"/>
    <protectedRange sqref="L15 J14:K15" name="Range1_4_6"/>
    <protectedRange sqref="L16:L20 J16:K21" name="Range1_5_3"/>
    <protectedRange sqref="V21:AA21" name="Range1_1_4"/>
    <protectedRange sqref="V15:AA15" name="Range1_4_8"/>
    <protectedRange sqref="V16:AA20" name="Range1_5_5"/>
    <protectedRange sqref="AI17:AI20 AI15" name="Range1_12_2"/>
    <protectedRange sqref="AI21" name="Range1_14_3"/>
    <protectedRange sqref="AW44:AW51" name="Range1_2"/>
    <protectedRange sqref="BA2:BD13" name="Range1_5"/>
    <protectedRange sqref="BA31:BD33" name="Range1_17_1"/>
    <protectedRange sqref="BA34:BD36 BA37:BB37" name="Range1_16_1_1"/>
    <protectedRange sqref="T2:T57" name="Range1_6"/>
    <protectedRange sqref="F2:F13" name="Range1_9"/>
    <protectedRange sqref="F22:F37" name="Range1_13"/>
    <protectedRange sqref="F38:F40" name="Range1_17"/>
    <protectedRange sqref="E2:E4 E11:E27 E31:E33" name="Range1_10"/>
    <protectedRange sqref="E5:E7" name="Range1_14"/>
    <protectedRange sqref="E8:E10" name="Range1_18"/>
    <protectedRange sqref="E28:E30" name="Range1_19"/>
    <protectedRange sqref="E34:E37" name="Range1_20"/>
    <protectedRange sqref="E38:E48 E58" name="Range1_22"/>
    <protectedRange sqref="E49:E57" name="Range1_23"/>
    <protectedRange sqref="P2:P4 P11:P27 P31:P33 P38:P48" name="Range1_11_1_1_1_1_1_1"/>
    <protectedRange sqref="P5:P10 P34:P37" name="Range1_6_1_1_2_1_1_1_1_2"/>
    <protectedRange sqref="AH58 R58:S58 A58:C58 U58 AC58:AF58 AK58:AW58" name="Range1_24"/>
    <protectedRange sqref="AG58" name="Range1_3_1"/>
    <protectedRange sqref="AJ58" name="Range1_4_1"/>
    <protectedRange sqref="AZ58" name="Range1_7_1"/>
    <protectedRange sqref="AI58" name="Range1_21_1"/>
    <protectedRange sqref="T58" name="Range1_6_1"/>
    <protectedRange sqref="P58" name="Range1_11_1_1_1_1_1_1_1"/>
    <protectedRange sqref="M31:M37 M22:M27" name="Range1_15_1"/>
    <protectedRange sqref="M21" name="Range1_1_3_1"/>
    <protectedRange sqref="M15" name="Range1_4_7_1"/>
    <protectedRange sqref="M16:M20" name="Range1_5_4_1"/>
  </protectedRanges>
  <mergeCells count="16">
    <mergeCell ref="B5:B7"/>
    <mergeCell ref="B14:B15"/>
    <mergeCell ref="V14:V15"/>
    <mergeCell ref="W14:W15"/>
    <mergeCell ref="BN1:BR1"/>
    <mergeCell ref="B2:B4"/>
    <mergeCell ref="AZ2:AZ4"/>
    <mergeCell ref="BG2:BG4"/>
    <mergeCell ref="BH2:BH4"/>
    <mergeCell ref="BN2:BN4"/>
    <mergeCell ref="B38:B40"/>
    <mergeCell ref="X14:X15"/>
    <mergeCell ref="B16:B21"/>
    <mergeCell ref="V16:V21"/>
    <mergeCell ref="W16:W21"/>
    <mergeCell ref="X16:X21"/>
  </mergeCells>
  <phoneticPr fontId="2" type="noConversion"/>
  <conditionalFormatting sqref="V58:AA58">
    <cfRule type="containsText" dxfId="0" priority="1" operator="containsText" text=",">
      <formula>NOT(ISERROR(SEARCH(",",V58)))</formula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2025-12-22T06:11:52Z</dcterms:created>
  <dcterms:modified xsi:type="dcterms:W3CDTF">2025-12-23T04:07:43Z</dcterms:modified>
</cp:coreProperties>
</file>