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91975D5-66D3-4FC2-9D31-C87EA0D8A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1" i="5" l="1"/>
  <c r="BA11" i="5"/>
  <c r="AF11" i="5"/>
  <c r="AH11" i="5" s="1"/>
  <c r="AD11" i="5"/>
  <c r="BL10" i="5"/>
  <c r="AX10" i="5"/>
  <c r="BA10" i="5"/>
  <c r="AR10" i="5"/>
  <c r="AP10" i="5"/>
  <c r="AD10" i="5"/>
  <c r="AF10" i="5" s="1"/>
  <c r="AH10" i="5" s="1"/>
  <c r="BL9" i="5"/>
  <c r="BN9" i="5" s="1"/>
  <c r="BA9" i="5"/>
  <c r="AX9" i="5"/>
  <c r="AU9" i="5"/>
  <c r="AN9" i="5"/>
  <c r="AK9" i="5"/>
  <c r="AD9" i="5"/>
  <c r="AF9" i="5" s="1"/>
  <c r="AH9" i="5" s="1"/>
  <c r="BL8" i="5"/>
  <c r="BN8" i="5"/>
  <c r="AR8" i="5"/>
  <c r="AD8" i="5"/>
  <c r="AF8" i="5" s="1"/>
  <c r="AH8" i="5" s="1"/>
  <c r="BL7" i="5"/>
  <c r="BA7" i="5"/>
  <c r="AR7" i="5"/>
  <c r="AH7" i="5"/>
  <c r="AF7" i="5"/>
  <c r="AD7" i="5"/>
  <c r="BN6" i="5"/>
  <c r="BL6" i="5"/>
  <c r="AX6" i="5"/>
  <c r="BA6" i="5"/>
  <c r="AR6" i="5"/>
  <c r="AP6" i="5"/>
  <c r="AD6" i="5"/>
  <c r="AF6" i="5" s="1"/>
  <c r="AH6" i="5" s="1"/>
  <c r="BL5" i="5"/>
  <c r="AX5" i="5"/>
  <c r="BA5" i="5"/>
  <c r="AF5" i="5"/>
  <c r="AH5" i="5" s="1"/>
  <c r="AD5" i="5"/>
  <c r="BL4" i="5"/>
  <c r="BH4" i="5"/>
  <c r="BA4" i="5"/>
  <c r="AX4" i="5"/>
  <c r="AP4" i="5"/>
  <c r="AN4" i="5"/>
  <c r="AD4" i="5"/>
  <c r="AF4" i="5" s="1"/>
  <c r="AH4" i="5" s="1"/>
  <c r="BL3" i="5"/>
  <c r="BH3" i="5"/>
  <c r="BA3" i="5"/>
  <c r="AX3" i="5"/>
  <c r="AP3" i="5"/>
  <c r="AN3" i="5"/>
  <c r="AD3" i="5"/>
  <c r="AF3" i="5" s="1"/>
  <c r="AH3" i="5" s="1"/>
  <c r="BL2" i="5"/>
  <c r="AP2" i="5"/>
  <c r="AD2" i="5"/>
  <c r="AF2" i="5" s="1"/>
  <c r="AH2" i="5" s="1"/>
  <c r="AL9" i="5" l="1"/>
  <c r="AP5" i="5"/>
  <c r="AK10" i="5"/>
  <c r="AU10" i="5"/>
  <c r="BH10" i="5"/>
  <c r="AR3" i="5"/>
  <c r="BN3" i="5"/>
  <c r="AR4" i="5"/>
  <c r="BN4" i="5"/>
  <c r="AR5" i="5"/>
  <c r="AR9" i="5"/>
  <c r="BH9" i="5"/>
  <c r="AN10" i="5"/>
  <c r="BN10" i="5"/>
  <c r="AR11" i="5"/>
  <c r="AR2" i="5"/>
  <c r="AK7" i="5"/>
  <c r="BF7" i="5" s="1"/>
  <c r="BI7" i="5" s="1"/>
  <c r="BH7" i="5"/>
  <c r="AU8" i="5"/>
  <c r="BH8" i="5"/>
  <c r="AK11" i="5"/>
  <c r="BH11" i="5"/>
  <c r="AU2" i="5"/>
  <c r="BH2" i="5"/>
  <c r="BN2" i="5"/>
  <c r="AK5" i="5"/>
  <c r="BF5" i="5" s="1"/>
  <c r="BI5" i="5" s="1"/>
  <c r="AU5" i="5"/>
  <c r="BH5" i="5"/>
  <c r="AK6" i="5"/>
  <c r="BF6" i="5" s="1"/>
  <c r="BI6" i="5" s="1"/>
  <c r="AU6" i="5"/>
  <c r="BH6" i="5"/>
  <c r="AN7" i="5"/>
  <c r="AX7" i="5"/>
  <c r="BN7" i="5"/>
  <c r="AN8" i="5"/>
  <c r="AX8" i="5"/>
  <c r="AP9" i="5"/>
  <c r="BB9" i="5" s="1"/>
  <c r="BC9" i="5" s="1"/>
  <c r="BD9" i="5" s="1"/>
  <c r="AN11" i="5"/>
  <c r="AX11" i="5"/>
  <c r="BN11" i="5"/>
  <c r="BA2" i="5"/>
  <c r="AK2" i="5"/>
  <c r="AL2" i="5" s="1"/>
  <c r="AU7" i="5"/>
  <c r="AK8" i="5"/>
  <c r="BF8" i="5" s="1"/>
  <c r="BI8" i="5" s="1"/>
  <c r="AU11" i="5"/>
  <c r="AN2" i="5"/>
  <c r="AX2" i="5"/>
  <c r="AK3" i="5"/>
  <c r="BF3" i="5" s="1"/>
  <c r="BI3" i="5" s="1"/>
  <c r="AU3" i="5"/>
  <c r="BB3" i="5" s="1"/>
  <c r="BC3" i="5" s="1"/>
  <c r="AK4" i="5"/>
  <c r="BF4" i="5" s="1"/>
  <c r="BI4" i="5" s="1"/>
  <c r="AU4" i="5"/>
  <c r="AN5" i="5"/>
  <c r="BN5" i="5"/>
  <c r="AN6" i="5"/>
  <c r="BB6" i="5" s="1"/>
  <c r="BC6" i="5" s="1"/>
  <c r="BM6" i="5" s="1"/>
  <c r="AP7" i="5"/>
  <c r="AP8" i="5"/>
  <c r="BA8" i="5"/>
  <c r="AP11" i="5"/>
  <c r="BM9" i="5"/>
  <c r="AL11" i="5"/>
  <c r="BF11" i="5"/>
  <c r="BI11" i="5" s="1"/>
  <c r="AL10" i="5"/>
  <c r="BF10" i="5"/>
  <c r="BI10" i="5" s="1"/>
  <c r="BF9" i="5"/>
  <c r="BI9" i="5" s="1"/>
  <c r="AL7" i="5"/>
  <c r="BB2" i="5" l="1"/>
  <c r="BC2" i="5" s="1"/>
  <c r="AL8" i="5"/>
  <c r="BB10" i="5"/>
  <c r="BC10" i="5" s="1"/>
  <c r="BM10" i="5" s="1"/>
  <c r="BN12" i="5"/>
  <c r="BF2" i="5"/>
  <c r="BI2" i="5" s="1"/>
  <c r="AL5" i="5"/>
  <c r="AL6" i="5"/>
  <c r="AL3" i="5"/>
  <c r="BD6" i="5"/>
  <c r="BB4" i="5"/>
  <c r="BC4" i="5" s="1"/>
  <c r="BM4" i="5" s="1"/>
  <c r="BB5" i="5"/>
  <c r="BC5" i="5" s="1"/>
  <c r="BM5" i="5" s="1"/>
  <c r="BM2" i="5"/>
  <c r="BD2" i="5"/>
  <c r="BD3" i="5"/>
  <c r="BM3" i="5"/>
  <c r="BD5" i="5"/>
  <c r="BD10" i="5"/>
  <c r="AL4" i="5"/>
  <c r="BB8" i="5"/>
  <c r="BC8" i="5" s="1"/>
  <c r="BB7" i="5"/>
  <c r="BC7" i="5" s="1"/>
  <c r="BB11" i="5"/>
  <c r="BC11" i="5" s="1"/>
  <c r="BD4" i="5" l="1"/>
  <c r="BD7" i="5"/>
  <c r="BM7" i="5"/>
  <c r="BM8" i="5"/>
  <c r="BD8" i="5"/>
  <c r="BD11" i="5"/>
  <c r="BM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<sst xmlns="http://schemas.openxmlformats.org/spreadsheetml/2006/main" count="220" uniqueCount="123">
  <si>
    <t>Brand</t>
  </si>
  <si>
    <t>Home Trends</t>
  </si>
  <si>
    <t>China</t>
  </si>
  <si>
    <t>Licensor</t>
  </si>
  <si>
    <t>Beach Towel</t>
  </si>
  <si>
    <t>Shanghai,China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</si>
  <si>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</si>
  <si>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</si>
  <si>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</si>
  <si>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</si>
  <si>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</si>
  <si>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</si>
  <si>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</si>
  <si>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</si>
  <si>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</si>
  <si>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</si>
  <si>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</si>
  <si>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</si>
  <si>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</si>
  <si>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</si>
  <si>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</si>
  <si>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</si>
  <si>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</si>
  <si>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</si>
  <si>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</si>
  <si>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</si>
  <si>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</si>
  <si>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</si>
  <si>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</si>
  <si>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</si>
  <si>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</si>
  <si>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</si>
  <si>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</si>
  <si>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</si>
  <si>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</si>
  <si>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</si>
  <si>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</si>
  <si>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</si>
  <si>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</si>
  <si>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</si>
  <si>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</si>
  <si>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</si>
  <si>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</si>
  <si>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</si>
  <si>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</si>
  <si>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</si>
  <si>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</si>
  <si>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</si>
  <si>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</si>
  <si>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</si>
  <si>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</si>
  <si>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</si>
  <si>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</si>
  <si>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</si>
  <si>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</si>
  <si>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</si>
  <si>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</si>
  <si>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</si>
  <si>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</si>
  <si>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</si>
  <si>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</si>
  <si>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</si>
  <si>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</si>
  <si>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</si>
  <si>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</si>
  <si>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</si>
  <si>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</si>
  <si>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</si>
  <si>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</si>
  <si>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</si>
  <si>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</si>
  <si>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</si>
  <si>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</si>
  <si>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</si>
  <si>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Princess</t>
  </si>
  <si>
    <t>Princess Beach towel 
100% Cotton, printed 450gsm.</t>
  </si>
  <si>
    <t xml:space="preserve">Princess Beach towel </t>
  </si>
  <si>
    <t>100%Cotton, velour printed,450gsm</t>
  </si>
  <si>
    <t>100%Cotton</t>
  </si>
  <si>
    <t>70x130cm(1)</t>
  </si>
  <si>
    <t>Multi</t>
  </si>
  <si>
    <t>Piece</t>
  </si>
  <si>
    <t>Normal</t>
  </si>
  <si>
    <t>1pc/hanger+hangtag; 6pcs/carton</t>
  </si>
  <si>
    <t>Bath Accessories</t>
  </si>
  <si>
    <t>Glass LP</t>
  </si>
  <si>
    <t xml:space="preserve">Harvest Bath Accesories                                             Glass with plastic antique brass color pump                            </t>
  </si>
  <si>
    <t>Harvest Bath Accesories</t>
  </si>
  <si>
    <t>glass</t>
  </si>
  <si>
    <t>7x7x16.5cm</t>
  </si>
  <si>
    <t>Green</t>
  </si>
  <si>
    <t>1pc/sticker; 6pcs LP/PDQ/ctn</t>
  </si>
  <si>
    <t>Ningbo,China</t>
  </si>
  <si>
    <t xml:space="preserve">Chicas Super Poderosas </t>
  </si>
  <si>
    <t xml:space="preserve">Chicas Super Poderosas Beach towel                
100% Cotton, printed 450gsm.                              </t>
  </si>
  <si>
    <t xml:space="preserve">Chicas Super Poderosas Beach towel </t>
  </si>
  <si>
    <t>100% Cotton, printed 450gsm</t>
  </si>
  <si>
    <t>100% Cotton</t>
  </si>
  <si>
    <t>Fashion Towel</t>
  </si>
  <si>
    <t>Halloween</t>
  </si>
  <si>
    <t xml:space="preserve">Halloween Hand towel 2pc set
100% Cotton, PD Terry w/embroidery 400gsm                              </t>
  </si>
  <si>
    <t>Halloween Hand towel 2pc set</t>
  </si>
  <si>
    <t>100% Cotton, PD Terry w/embroidery 400gsm</t>
  </si>
  <si>
    <t>40x60cm(2)</t>
  </si>
  <si>
    <t>White/Black</t>
  </si>
  <si>
    <t>Set</t>
  </si>
  <si>
    <t>1set/hanger+hangtag; 6sets/carton</t>
  </si>
  <si>
    <t>Navidad Mickey</t>
  </si>
  <si>
    <t xml:space="preserve">Navidad Mickey Hand towel 2pc set                100% Cotton, PD Terry w/embroidery 400gsm as sample+Mickey head emb..                              </t>
  </si>
  <si>
    <t xml:space="preserve">Navidad Mickey Hand towel 2pc set </t>
  </si>
  <si>
    <t xml:space="preserve">100% Cotton, PD Terry w/embroidery 400gsm as sample+Mickey head emb..     </t>
  </si>
  <si>
    <t>White/Red</t>
  </si>
  <si>
    <t>White</t>
    <phoneticPr fontId="19" type="noConversion"/>
  </si>
  <si>
    <t>WMX74-1028</t>
    <phoneticPr fontId="17" type="noConversion"/>
  </si>
  <si>
    <t>WMX74-1029</t>
    <phoneticPr fontId="17" type="noConversion"/>
  </si>
  <si>
    <t>WMX74-1030</t>
    <phoneticPr fontId="17" type="noConversion"/>
  </si>
  <si>
    <t>WMX74-1031</t>
    <phoneticPr fontId="17" type="noConversion"/>
  </si>
  <si>
    <t>WMX74-1032</t>
    <phoneticPr fontId="17" type="noConversion"/>
  </si>
  <si>
    <t>WMX74-1033</t>
    <phoneticPr fontId="17" type="noConversion"/>
  </si>
  <si>
    <t>WMX74-1034</t>
    <phoneticPr fontId="17" type="noConversion"/>
  </si>
  <si>
    <t>WMX74-1035</t>
    <phoneticPr fontId="17" type="noConversion"/>
  </si>
  <si>
    <t>WMX74-1036</t>
    <phoneticPr fontId="17" type="noConversion"/>
  </si>
  <si>
    <t>WMX74-1037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</si>
</sst>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[$$-409]#,##0.000000"/>
    <numFmt numFmtId="179" formatCode="[$$-409]#,##0.00;\-[$$-409]#,##0.00"/>
    <numFmt numFmtId="181" formatCode="0.0%"/>
    <numFmt numFmtId="183" formatCode="\$#,##0.00;\-\$#,##0.00"/>
    <numFmt numFmtId="184" formatCode="#,##0_ "/>
    <numFmt numFmtId="186" formatCode="0.0"/>
    <numFmt numFmtId="188" formatCode="&quot;$&quot;#,##0.00"/>
    <numFmt numFmtId="189" formatCode="0.000"/>
    <numFmt numFmtId="190" formatCode="_(* #,##0_);_(* \(#,##0\);_(* &quot;-&quot;??_);_(@_)"/>
  </numFmts>
  <fonts count="20">
    <font>
      <sz val="11"/>
      <name val="Calibri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 Regular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176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5" fillId="0" borderId="0"/>
    <xf numFmtId="0" fontId="6" fillId="0" borderId="0"/>
    <xf numFmtId="0" fontId="13" fillId="0" borderId="0"/>
    <xf numFmtId="178" fontId="14" fillId="0" borderId="0">
      <alignment vertical="center"/>
    </xf>
    <xf numFmtId="0" fontId="15" fillId="0" borderId="0">
      <alignment vertical="center"/>
    </xf>
    <xf numFmtId="9" fontId="5" fillId="0" borderId="0" applyFont="0" applyFill="0" applyBorder="0" applyAlignment="0" applyProtection="0"/>
    <xf numFmtId="0" fontId="6" fillId="0" borderId="0"/>
    <xf numFmtId="178" fontId="6" fillId="0" borderId="0"/>
    <xf numFmtId="0" fontId="6" fillId="0" borderId="0"/>
    <xf numFmtId="0" fontId="6" fillId="0" borderId="0"/>
    <xf numFmtId="0" fontId="1" fillId="0" borderId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6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3" applyAlignment="1">
      <alignment wrapText="1"/>
    </xf>
    <xf numFmtId="188" fontId="0" fillId="0" borderId="0" xfId="0" applyNumberFormat="1" applyAlignment="1">
      <alignment wrapText="1"/>
    </xf>
    <xf numFmtId="18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8" fontId="4" fillId="4" borderId="2" xfId="0" applyNumberFormat="1" applyFont="1" applyFill="1" applyBorder="1" applyAlignment="1">
      <alignment horizontal="center" wrapText="1"/>
    </xf>
    <xf numFmtId="188" fontId="4" fillId="6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6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89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8" fontId="8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88" fontId="8" fillId="2" borderId="1" xfId="4" applyNumberFormat="1" applyFont="1" applyFill="1" applyBorder="1" applyAlignment="1">
      <alignment wrapText="1"/>
    </xf>
    <xf numFmtId="188" fontId="9" fillId="0" borderId="1" xfId="4" applyNumberFormat="1" applyFont="1" applyBorder="1" applyAlignment="1">
      <alignment wrapText="1"/>
    </xf>
    <xf numFmtId="188" fontId="8" fillId="3" borderId="1" xfId="4" applyNumberFormat="1" applyFont="1" applyFill="1" applyBorder="1" applyAlignment="1">
      <alignment wrapText="1"/>
    </xf>
    <xf numFmtId="10" fontId="8" fillId="3" borderId="1" xfId="4" applyNumberFormat="1" applyFont="1" applyFill="1" applyBorder="1" applyAlignment="1">
      <alignment wrapText="1"/>
    </xf>
    <xf numFmtId="188" fontId="9" fillId="7" borderId="1" xfId="4" applyNumberFormat="1" applyFont="1" applyFill="1" applyBorder="1" applyAlignment="1">
      <alignment wrapText="1"/>
    </xf>
    <xf numFmtId="188" fontId="4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0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wrapText="1"/>
    </xf>
    <xf numFmtId="0" fontId="11" fillId="0" borderId="1" xfId="15" applyFont="1" applyBorder="1" applyAlignment="1">
      <alignment horizontal="center" wrapText="1"/>
    </xf>
    <xf numFmtId="0" fontId="5" fillId="0" borderId="1" xfId="0" applyFont="1" applyBorder="1"/>
    <xf numFmtId="49" fontId="0" fillId="0" borderId="1" xfId="0" applyNumberFormat="1" applyBorder="1"/>
    <xf numFmtId="183" fontId="0" fillId="0" borderId="2" xfId="0" applyNumberFormat="1" applyBorder="1"/>
    <xf numFmtId="188" fontId="0" fillId="0" borderId="2" xfId="0" applyNumberFormat="1" applyBorder="1"/>
    <xf numFmtId="0" fontId="5" fillId="0" borderId="1" xfId="0" applyFont="1" applyBorder="1" applyAlignment="1">
      <alignment wrapText="1"/>
    </xf>
    <xf numFmtId="1" fontId="5" fillId="0" borderId="1" xfId="0" applyNumberFormat="1" applyFont="1" applyBorder="1"/>
    <xf numFmtId="184" fontId="2" fillId="0" borderId="1" xfId="15" applyNumberFormat="1" applyFont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89" fontId="0" fillId="9" borderId="1" xfId="0" applyNumberFormat="1" applyFill="1" applyBorder="1"/>
    <xf numFmtId="1" fontId="0" fillId="9" borderId="1" xfId="0" applyNumberFormat="1" applyFill="1" applyBorder="1"/>
    <xf numFmtId="3" fontId="0" fillId="0" borderId="1" xfId="0" applyNumberFormat="1" applyBorder="1"/>
    <xf numFmtId="188" fontId="0" fillId="9" borderId="1" xfId="0" applyNumberFormat="1" applyFill="1" applyBorder="1"/>
    <xf numFmtId="181" fontId="0" fillId="0" borderId="1" xfId="0" applyNumberFormat="1" applyBorder="1"/>
    <xf numFmtId="10" fontId="0" fillId="0" borderId="1" xfId="0" applyNumberFormat="1" applyBorder="1"/>
    <xf numFmtId="188" fontId="0" fillId="0" borderId="1" xfId="0" applyNumberFormat="1" applyBorder="1"/>
    <xf numFmtId="10" fontId="0" fillId="9" borderId="1" xfId="8" applyNumberFormat="1" applyFont="1" applyFill="1" applyBorder="1" applyAlignment="1"/>
    <xf numFmtId="190" fontId="0" fillId="0" borderId="1" xfId="0" applyNumberFormat="1" applyBorder="1"/>
    <xf numFmtId="3" fontId="0" fillId="9" borderId="1" xfId="0" applyNumberFormat="1" applyFill="1" applyBorder="1"/>
    <xf numFmtId="0" fontId="12" fillId="0" borderId="1" xfId="11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vertical="center"/>
    </xf>
  </cellXfs>
  <cellStyles count="24">
    <cellStyle name="Comma 5" xfId="1" xr:uid="{00000000-0005-0000-0000-000031000000}"/>
    <cellStyle name="Currency 15" xfId="2" xr:uid="{00000000-0005-0000-0000-000032000000}"/>
    <cellStyle name="Normal 2" xfId="3" xr:uid="{00000000-0005-0000-0000-000033000000}"/>
    <cellStyle name="Normal 2 18 2" xfId="4" xr:uid="{00000000-0005-0000-0000-000034000000}"/>
    <cellStyle name="Normal 2 31" xfId="5" xr:uid="{00000000-0005-0000-0000-000035000000}"/>
    <cellStyle name="Normal 2 31 2" xfId="14" xr:uid="{00000000-0005-0000-0000-00003F000000}"/>
    <cellStyle name="Normal 2 42" xfId="23" xr:uid="{00000000-0005-0000-0000-000049000000}"/>
    <cellStyle name="Normal 65" xfId="6" xr:uid="{00000000-0005-0000-0000-000036000000}"/>
    <cellStyle name="Normal 67" xfId="7" xr:uid="{00000000-0005-0000-0000-000037000000}"/>
    <cellStyle name="Normal_Tuesday morning down alt blanket100823 2" xfId="17" xr:uid="{00000000-0005-0000-0000-000042000000}"/>
    <cellStyle name="Percent 2" xfId="8" xr:uid="{00000000-0005-0000-0000-000038000000}"/>
    <cellStyle name="Percent 2 2" xfId="18" xr:uid="{00000000-0005-0000-0000-000043000000}"/>
    <cellStyle name="Style 1" xfId="9" xr:uid="{00000000-0005-0000-0000-000039000000}"/>
    <cellStyle name="Style 1 2" xfId="10" xr:uid="{00000000-0005-0000-0000-00003A000000}"/>
    <cellStyle name="百分比 2" xfId="16" xr:uid="{00000000-0005-0000-0000-000041000000}"/>
    <cellStyle name="常规" xfId="0" builtinId="0"/>
    <cellStyle name="常规 2 2" xfId="15" xr:uid="{00000000-0005-0000-0000-000040000000}"/>
    <cellStyle name="常规 3 2" xfId="19" xr:uid="{00000000-0005-0000-0000-000044000000}"/>
    <cellStyle name="常规 4" xfId="20" xr:uid="{00000000-0005-0000-0000-000045000000}"/>
    <cellStyle name="常规 5" xfId="13" xr:uid="{00000000-0005-0000-0000-00003E000000}"/>
    <cellStyle name="常规 6" xfId="21" xr:uid="{00000000-0005-0000-0000-000046000000}"/>
    <cellStyle name="常规 7" xfId="22" xr:uid="{00000000-0005-0000-0000-000047000000}"/>
    <cellStyle name="样式 1 2" xfId="11" xr:uid="{00000000-0005-0000-0000-00003C000000}"/>
    <cellStyle name="样式 1_Fall 12 BBB Woolrich Quote Sheet - Heather" xfId="12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 She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12"/>
  <sheetViews>
    <sheetView tabSelected="1" topLeftCell="AM1" zoomScale="99" zoomScaleNormal="99" workbookViewId="0">
      <selection activeCell="BE2" sqref="BE2"/>
    </sheetView>
  </sheetViews>
  <sheetFormatPr defaultColWidth="9.140625" defaultRowHeight="15"/>
  <cols>
    <col min="1" max="1" width="10.140625" style="2" customWidth="1"/>
    <col min="2" max="2" width="18" style="1" customWidth="1"/>
    <col min="3" max="3" width="8.42578125" style="1" customWidth="1"/>
    <col min="4" max="4" width="7.85546875" style="1" customWidth="1"/>
    <col min="5" max="5" width="9.140625" style="1" customWidth="1"/>
    <col min="6" max="6" width="15.7109375" style="1" customWidth="1"/>
    <col min="7" max="7" width="15.5703125" style="1" customWidth="1"/>
    <col min="8" max="8" width="19.5703125" style="1" customWidth="1"/>
    <col min="9" max="9" width="22" style="1" customWidth="1"/>
    <col min="10" max="10" width="21.28515625" style="1" customWidth="1"/>
    <col min="11" max="11" width="14" style="3" customWidth="1"/>
    <col min="12" max="12" width="12" style="1" customWidth="1"/>
    <col min="13" max="13" width="11.7109375" style="1" customWidth="1"/>
    <col min="14" max="14" width="6.140625" style="1" customWidth="1"/>
    <col min="15" max="15" width="14.28515625" style="1" customWidth="1"/>
    <col min="16" max="17" width="8.85546875" style="1" customWidth="1"/>
    <col min="18" max="19" width="8.5703125" style="4" customWidth="1"/>
    <col min="20" max="20" width="9.42578125" style="1" customWidth="1"/>
    <col min="21" max="21" width="15" style="1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1" customWidth="1"/>
    <col min="34" max="34" width="8.85546875" style="4" customWidth="1"/>
    <col min="35" max="35" width="7.85546875" style="1" customWidth="1"/>
    <col min="36" max="36" width="8.42578125" style="9" customWidth="1"/>
    <col min="37" max="37" width="9" style="4" customWidth="1"/>
    <col min="38" max="38" width="8.42578125" style="4" customWidth="1"/>
    <col min="39" max="39" width="8.140625" style="9" customWidth="1"/>
    <col min="40" max="40" width="9.2851562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11.5703125" style="9" customWidth="1"/>
    <col min="47" max="47" width="10.85546875" style="4" customWidth="1"/>
    <col min="48" max="48" width="9.28515625" style="4" customWidth="1"/>
    <col min="49" max="49" width="11.5703125" style="9" customWidth="1"/>
    <col min="50" max="50" width="10.85546875" style="4" customWidth="1"/>
    <col min="51" max="51" width="9.28515625" style="4" customWidth="1"/>
    <col min="52" max="52" width="11.5703125" style="9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1" customWidth="1"/>
    <col min="61" max="62" width="9.140625" style="1"/>
    <col min="63" max="63" width="9.140625" style="6"/>
    <col min="64" max="64" width="9.140625" style="1"/>
    <col min="65" max="65" width="11.85546875" style="4" customWidth="1"/>
    <col min="66" max="66" width="11.42578125" style="4" customWidth="1"/>
    <col min="67" max="67" width="9.140625" style="1"/>
    <col min="68" max="68" width="12.7109375" style="1" customWidth="1"/>
    <col min="69" max="16384" width="9.140625" style="1"/>
  </cols>
  <sheetData>
    <row r="1" spans="1:70" ht="68.099999999999994" customHeight="1">
      <c r="A1" s="10" t="s">
        <v>6</v>
      </c>
      <c r="B1" s="10" t="s">
        <v>7</v>
      </c>
      <c r="C1" s="11" t="s">
        <v>8</v>
      </c>
      <c r="D1" s="12" t="s">
        <v>0</v>
      </c>
      <c r="E1" s="12" t="s">
        <v>3</v>
      </c>
      <c r="F1" s="13" t="s">
        <v>9</v>
      </c>
      <c r="G1" s="11" t="s">
        <v>10</v>
      </c>
      <c r="H1" s="14" t="s">
        <v>11</v>
      </c>
      <c r="I1" s="15" t="s">
        <v>12</v>
      </c>
      <c r="J1" s="14" t="s">
        <v>13</v>
      </c>
      <c r="K1" s="15" t="s">
        <v>14</v>
      </c>
      <c r="L1" s="14" t="s">
        <v>15</v>
      </c>
      <c r="M1" s="14" t="s">
        <v>16</v>
      </c>
      <c r="N1" s="11" t="s">
        <v>17</v>
      </c>
      <c r="O1" s="11" t="s">
        <v>18</v>
      </c>
      <c r="P1" s="11" t="s">
        <v>19</v>
      </c>
      <c r="Q1" s="15" t="s">
        <v>20</v>
      </c>
      <c r="R1" s="16" t="s">
        <v>21</v>
      </c>
      <c r="S1" s="17" t="s">
        <v>22</v>
      </c>
      <c r="T1" s="18" t="s">
        <v>23</v>
      </c>
      <c r="U1" s="10" t="s">
        <v>24</v>
      </c>
      <c r="V1" s="19" t="s">
        <v>25</v>
      </c>
      <c r="W1" s="19" t="s">
        <v>26</v>
      </c>
      <c r="X1" s="19" t="s">
        <v>27</v>
      </c>
      <c r="Y1" s="19" t="s">
        <v>28</v>
      </c>
      <c r="Z1" s="19" t="s">
        <v>29</v>
      </c>
      <c r="AA1" s="19" t="s">
        <v>30</v>
      </c>
      <c r="AB1" s="20" t="s">
        <v>31</v>
      </c>
      <c r="AC1" s="21" t="s">
        <v>32</v>
      </c>
      <c r="AD1" s="22" t="s">
        <v>33</v>
      </c>
      <c r="AE1" s="23" t="s">
        <v>34</v>
      </c>
      <c r="AF1" s="24" t="s">
        <v>35</v>
      </c>
      <c r="AG1" s="10" t="s">
        <v>36</v>
      </c>
      <c r="AH1" s="25" t="s">
        <v>37</v>
      </c>
      <c r="AI1" s="10" t="s">
        <v>38</v>
      </c>
      <c r="AJ1" s="26" t="s">
        <v>39</v>
      </c>
      <c r="AK1" s="27" t="s">
        <v>40</v>
      </c>
      <c r="AL1" s="25" t="s">
        <v>41</v>
      </c>
      <c r="AM1" s="26" t="s">
        <v>42</v>
      </c>
      <c r="AN1" s="25" t="s">
        <v>43</v>
      </c>
      <c r="AO1" s="26" t="s">
        <v>44</v>
      </c>
      <c r="AP1" s="25" t="s">
        <v>45</v>
      </c>
      <c r="AQ1" s="26" t="s">
        <v>46</v>
      </c>
      <c r="AR1" s="25" t="s">
        <v>47</v>
      </c>
      <c r="AS1" s="28" t="s">
        <v>48</v>
      </c>
      <c r="AT1" s="26" t="s">
        <v>49</v>
      </c>
      <c r="AU1" s="25" t="s">
        <v>50</v>
      </c>
      <c r="AV1" s="28" t="s">
        <v>51</v>
      </c>
      <c r="AW1" s="26" t="s">
        <v>52</v>
      </c>
      <c r="AX1" s="25" t="s">
        <v>53</v>
      </c>
      <c r="AY1" s="28" t="s">
        <v>54</v>
      </c>
      <c r="AZ1" s="26" t="s">
        <v>55</v>
      </c>
      <c r="BA1" s="25" t="s">
        <v>56</v>
      </c>
      <c r="BB1" s="25" t="s">
        <v>57</v>
      </c>
      <c r="BC1" s="29" t="s">
        <v>58</v>
      </c>
      <c r="BD1" s="30" t="s">
        <v>59</v>
      </c>
      <c r="BE1" s="31" t="s">
        <v>60</v>
      </c>
      <c r="BF1" s="30" t="s">
        <v>61</v>
      </c>
      <c r="BG1" s="32" t="s">
        <v>62</v>
      </c>
      <c r="BH1" s="30" t="s">
        <v>63</v>
      </c>
      <c r="BI1" s="30" t="s">
        <v>64</v>
      </c>
      <c r="BJ1" s="10" t="s">
        <v>65</v>
      </c>
      <c r="BK1" s="20" t="s">
        <v>66</v>
      </c>
      <c r="BL1" s="25" t="s">
        <v>67</v>
      </c>
      <c r="BM1" s="25" t="s">
        <v>68</v>
      </c>
      <c r="BN1" s="25" t="s">
        <v>69</v>
      </c>
      <c r="BO1" s="33" t="s">
        <v>70</v>
      </c>
      <c r="BP1" s="34" t="s">
        <v>71</v>
      </c>
      <c r="BQ1" s="34" t="s">
        <v>72</v>
      </c>
      <c r="BR1" s="34" t="s">
        <v>73</v>
      </c>
    </row>
    <row r="2" spans="1:70" customFormat="1" ht="45">
      <c r="A2" s="35">
        <v>1</v>
      </c>
      <c r="B2" s="36"/>
      <c r="C2" s="36"/>
      <c r="D2" s="59" t="s">
        <v>1</v>
      </c>
      <c r="E2" s="36"/>
      <c r="F2" s="36" t="s">
        <v>4</v>
      </c>
      <c r="G2" s="37" t="s">
        <v>74</v>
      </c>
      <c r="H2" s="38" t="s">
        <v>75</v>
      </c>
      <c r="I2" s="37" t="s">
        <v>76</v>
      </c>
      <c r="J2" s="39" t="s">
        <v>77</v>
      </c>
      <c r="K2" s="39" t="s">
        <v>78</v>
      </c>
      <c r="L2" s="40" t="s">
        <v>79</v>
      </c>
      <c r="M2" s="40" t="s">
        <v>80</v>
      </c>
      <c r="N2" s="36"/>
      <c r="O2" s="60" t="s">
        <v>113</v>
      </c>
      <c r="P2" s="41"/>
      <c r="Q2" s="36" t="s">
        <v>81</v>
      </c>
      <c r="R2" s="42"/>
      <c r="S2" s="43">
        <v>2.95</v>
      </c>
      <c r="T2" s="36" t="s">
        <v>82</v>
      </c>
      <c r="U2" s="44" t="s">
        <v>83</v>
      </c>
      <c r="V2" s="45"/>
      <c r="W2" s="45"/>
      <c r="X2" s="45"/>
      <c r="Y2" s="46">
        <v>35</v>
      </c>
      <c r="Z2" s="46">
        <v>26</v>
      </c>
      <c r="AA2" s="46">
        <v>17</v>
      </c>
      <c r="AB2" s="47">
        <v>2</v>
      </c>
      <c r="AC2" s="48">
        <v>6</v>
      </c>
      <c r="AD2" s="49">
        <f>IF(Y2="","",Y2*Z2*AA2/1000000)</f>
        <v>1.4999999999999999E-2</v>
      </c>
      <c r="AE2" s="47">
        <v>63</v>
      </c>
      <c r="AF2" s="50">
        <f>IF(AC2="","",AE2/AD2*AC2)</f>
        <v>25200</v>
      </c>
      <c r="AG2" s="51">
        <v>3750</v>
      </c>
      <c r="AH2" s="52">
        <f>IF(ISERROR(AG2/AF2),"",AG2/AF2)</f>
        <v>0.15</v>
      </c>
      <c r="AI2" s="36"/>
      <c r="AJ2" s="53"/>
      <c r="AK2" s="52">
        <f>IF(ISERROR(BE2*AJ2),"",BE2*AJ2)</f>
        <v>0</v>
      </c>
      <c r="AL2" s="52">
        <f>IF(ISERROR(S2+AH2+AK2),"",S2+AH2+AK2)</f>
        <v>3.1</v>
      </c>
      <c r="AM2" s="54">
        <v>0.02</v>
      </c>
      <c r="AN2" s="52">
        <f>IF(ISERROR(BE2*AM2),"",BE2*AM2)</f>
        <v>7.0000000000000007E-2</v>
      </c>
      <c r="AO2" s="54">
        <v>0</v>
      </c>
      <c r="AP2" s="52">
        <f>IF(ISERROR(BE2*AO2),"",BE2*AO2)</f>
        <v>0</v>
      </c>
      <c r="AQ2" s="54">
        <v>0</v>
      </c>
      <c r="AR2" s="52">
        <f>IF(ISERROR(BE2*AQ2),"",BE2*AQ2)</f>
        <v>0</v>
      </c>
      <c r="AS2" s="55"/>
      <c r="AT2" s="54">
        <v>0</v>
      </c>
      <c r="AU2" s="52">
        <f>IF(ISERROR(BE2*AT2),"",BE2*AT2)</f>
        <v>0</v>
      </c>
      <c r="AV2" s="55"/>
      <c r="AW2" s="54">
        <v>0</v>
      </c>
      <c r="AX2" s="52">
        <f>IF(ISERROR(BE2*AW2),"",BE2*AW2)</f>
        <v>0</v>
      </c>
      <c r="AY2" s="55"/>
      <c r="AZ2" s="54">
        <v>0</v>
      </c>
      <c r="BA2" s="52">
        <f>IF(ISERROR(BE2*AZ2),"",BE2*AZ2)</f>
        <v>0</v>
      </c>
      <c r="BB2" s="52">
        <f>IF(ISERROR(AN2++AP2+AR2+AU2+AX2+BA2),"",AN2++AP2+AR2+AU2+AX2+BA2)</f>
        <v>7.0000000000000007E-2</v>
      </c>
      <c r="BC2" s="52">
        <f>IF(ISERROR(S2+BB2),"",S2+BB2)</f>
        <v>3.02</v>
      </c>
      <c r="BD2" s="56">
        <f>IF(ISERROR((BE2-BC2)/BE2),"",(BE2-BC2)/BE2)</f>
        <v>0.1371</v>
      </c>
      <c r="BE2" s="55">
        <v>3.5</v>
      </c>
      <c r="BF2" s="52">
        <f>IF(ISERROR(AH2+AK2+BE2),"",AH2+AK2+BE2)</f>
        <v>3.65</v>
      </c>
      <c r="BG2" s="55">
        <v>10.99</v>
      </c>
      <c r="BH2" s="56">
        <f>IF(ISERROR((BG2-BE2)/BG2),"",(BG2-BE2)/BG2)</f>
        <v>0.68149999999999999</v>
      </c>
      <c r="BI2" s="56">
        <f>IF(ISERROR((BG2-BF2)/BG2),"",(BG2-BF2)/BG2)</f>
        <v>0.66790000000000005</v>
      </c>
      <c r="BJ2" s="57">
        <v>4002</v>
      </c>
      <c r="BK2" s="47">
        <v>1</v>
      </c>
      <c r="BL2" s="58">
        <f>IF(ISERROR(BJ2*BK2),"",BJ2*BK2)</f>
        <v>4002</v>
      </c>
      <c r="BM2" s="52">
        <f>IF(ISERROR(BC2*BL2),"",BC2*BL2)</f>
        <v>12086.04</v>
      </c>
      <c r="BN2" s="52">
        <f>IF(ISERROR(BE2*BL2),"",BE2*BL2)</f>
        <v>14007</v>
      </c>
      <c r="BO2" s="36"/>
      <c r="BP2" t="s">
        <v>5</v>
      </c>
      <c r="BQ2" t="s">
        <v>2</v>
      </c>
    </row>
    <row r="3" spans="1:70" customFormat="1" ht="45">
      <c r="A3" s="35">
        <v>2</v>
      </c>
      <c r="B3" s="36"/>
      <c r="C3" s="36"/>
      <c r="D3" s="59" t="s">
        <v>1</v>
      </c>
      <c r="E3" s="36"/>
      <c r="F3" s="36" t="s">
        <v>4</v>
      </c>
      <c r="G3" s="37" t="s">
        <v>74</v>
      </c>
      <c r="H3" s="38" t="s">
        <v>75</v>
      </c>
      <c r="I3" s="37" t="s">
        <v>76</v>
      </c>
      <c r="J3" s="39" t="s">
        <v>77</v>
      </c>
      <c r="K3" s="39" t="s">
        <v>78</v>
      </c>
      <c r="L3" s="40" t="s">
        <v>79</v>
      </c>
      <c r="M3" s="40" t="s">
        <v>80</v>
      </c>
      <c r="N3" s="36"/>
      <c r="O3" s="60" t="s">
        <v>114</v>
      </c>
      <c r="P3" s="41"/>
      <c r="Q3" s="36" t="s">
        <v>81</v>
      </c>
      <c r="R3" s="42"/>
      <c r="S3" s="43">
        <v>2.95</v>
      </c>
      <c r="T3" s="36" t="s">
        <v>82</v>
      </c>
      <c r="U3" s="44" t="s">
        <v>83</v>
      </c>
      <c r="V3" s="45"/>
      <c r="W3" s="45"/>
      <c r="X3" s="45"/>
      <c r="Y3" s="46">
        <v>35</v>
      </c>
      <c r="Z3" s="46">
        <v>26</v>
      </c>
      <c r="AA3" s="46">
        <v>17</v>
      </c>
      <c r="AB3" s="47">
        <v>2</v>
      </c>
      <c r="AC3" s="48">
        <v>6</v>
      </c>
      <c r="AD3" s="49">
        <f t="shared" ref="AD3:AD11" si="0">IF(Y3="","",Y3*Z3*AA3/1000000)</f>
        <v>1.4999999999999999E-2</v>
      </c>
      <c r="AE3" s="47">
        <v>63</v>
      </c>
      <c r="AF3" s="50">
        <f t="shared" ref="AF3:AF11" si="1">IF(AC3="","",AE3/AD3*AC3)</f>
        <v>25200</v>
      </c>
      <c r="AG3" s="51">
        <v>3750</v>
      </c>
      <c r="AH3" s="52">
        <f t="shared" ref="AH3:AH11" si="2">IF(ISERROR(AG3/AF3),"",AG3/AF3)</f>
        <v>0.15</v>
      </c>
      <c r="AI3" s="36"/>
      <c r="AJ3" s="53"/>
      <c r="AK3" s="52">
        <f t="shared" ref="AK3:AK11" si="3">IF(ISERROR(BE3*AJ3),"",BE3*AJ3)</f>
        <v>0</v>
      </c>
      <c r="AL3" s="52">
        <f t="shared" ref="AL3:AL11" si="4">IF(ISERROR(S3+AH3+AK3),"",S3+AH3+AK3)</f>
        <v>3.1</v>
      </c>
      <c r="AM3" s="54">
        <v>0.02</v>
      </c>
      <c r="AN3" s="52">
        <f t="shared" ref="AN3:AN11" si="5">IF(ISERROR(BE3*AM3),"",BE3*AM3)</f>
        <v>7.0000000000000007E-2</v>
      </c>
      <c r="AO3" s="54">
        <v>0</v>
      </c>
      <c r="AP3" s="52">
        <f t="shared" ref="AP3:AP11" si="6">IF(ISERROR(BE3*AO3),"",BE3*AO3)</f>
        <v>0</v>
      </c>
      <c r="AQ3" s="54">
        <v>0</v>
      </c>
      <c r="AR3" s="52">
        <f t="shared" ref="AR3:AR11" si="7">IF(ISERROR(BE3*AQ3),"",BE3*AQ3)</f>
        <v>0</v>
      </c>
      <c r="AS3" s="55"/>
      <c r="AT3" s="54">
        <v>0</v>
      </c>
      <c r="AU3" s="52">
        <f t="shared" ref="AU3:AU11" si="8">IF(ISERROR(BE3*AT3),"",BE3*AT3)</f>
        <v>0</v>
      </c>
      <c r="AV3" s="55"/>
      <c r="AW3" s="54">
        <v>0</v>
      </c>
      <c r="AX3" s="52">
        <f t="shared" ref="AX3:AX11" si="9">IF(ISERROR(BE3*AW3),"",BE3*AW3)</f>
        <v>0</v>
      </c>
      <c r="AY3" s="55"/>
      <c r="AZ3" s="54">
        <v>0</v>
      </c>
      <c r="BA3" s="52">
        <f t="shared" ref="BA3:BA11" si="10">IF(ISERROR(BE3*AZ3),"",BE3*AZ3)</f>
        <v>0</v>
      </c>
      <c r="BB3" s="52">
        <f t="shared" ref="BB3:BB11" si="11">IF(ISERROR(AN3++AP3+AR3+AU3+AX3+BA3),"",AN3++AP3+AR3+AU3+AX3+BA3)</f>
        <v>7.0000000000000007E-2</v>
      </c>
      <c r="BC3" s="52">
        <f t="shared" ref="BC3:BC11" si="12">IF(ISERROR(S3+BB3),"",S3+BB3)</f>
        <v>3.02</v>
      </c>
      <c r="BD3" s="56">
        <f t="shared" ref="BD3:BD11" si="13">IF(ISERROR((BE3-BC3)/BE3),"",(BE3-BC3)/BE3)</f>
        <v>0.1371</v>
      </c>
      <c r="BE3" s="55">
        <v>3.5</v>
      </c>
      <c r="BF3" s="52">
        <f t="shared" ref="BF3:BF11" si="14">IF(ISERROR(AH3+AK3+BE3),"",AH3+AK3+BE3)</f>
        <v>3.65</v>
      </c>
      <c r="BG3" s="55">
        <v>10.99</v>
      </c>
      <c r="BH3" s="56">
        <f t="shared" ref="BH3:BH11" si="15">IF(ISERROR((BG3-BE3)/BG3),"",(BG3-BE3)/BG3)</f>
        <v>0.68149999999999999</v>
      </c>
      <c r="BI3" s="56">
        <f t="shared" ref="BI3:BI11" si="16">IF(ISERROR((BG3-BF3)/BG3),"",(BG3-BF3)/BG3)</f>
        <v>0.66790000000000005</v>
      </c>
      <c r="BJ3" s="57">
        <v>4002</v>
      </c>
      <c r="BK3" s="47">
        <v>1</v>
      </c>
      <c r="BL3" s="58">
        <f t="shared" ref="BL3:BL11" si="17">IF(ISERROR(BJ3*BK3),"",BJ3*BK3)</f>
        <v>4002</v>
      </c>
      <c r="BM3" s="52">
        <f t="shared" ref="BM3:BM11" si="18">IF(ISERROR(BC3*BL3),"",BC3*BL3)</f>
        <v>12086.04</v>
      </c>
      <c r="BN3" s="52">
        <f t="shared" ref="BN3:BN11" si="19">IF(ISERROR(BE3*BL3),"",BE3*BL3)</f>
        <v>14007</v>
      </c>
      <c r="BO3" s="36"/>
      <c r="BP3" t="s">
        <v>5</v>
      </c>
      <c r="BQ3" t="s">
        <v>2</v>
      </c>
    </row>
    <row r="4" spans="1:70" customFormat="1" ht="45">
      <c r="A4" s="35">
        <v>3</v>
      </c>
      <c r="B4" s="36"/>
      <c r="C4" s="36"/>
      <c r="D4" s="59" t="s">
        <v>1</v>
      </c>
      <c r="E4" s="36"/>
      <c r="F4" s="36" t="s">
        <v>4</v>
      </c>
      <c r="G4" s="37" t="s">
        <v>74</v>
      </c>
      <c r="H4" s="38" t="s">
        <v>75</v>
      </c>
      <c r="I4" s="37" t="s">
        <v>76</v>
      </c>
      <c r="J4" s="39" t="s">
        <v>77</v>
      </c>
      <c r="K4" s="39" t="s">
        <v>78</v>
      </c>
      <c r="L4" s="40" t="s">
        <v>79</v>
      </c>
      <c r="M4" s="40" t="s">
        <v>80</v>
      </c>
      <c r="N4" s="36"/>
      <c r="O4" s="60" t="s">
        <v>115</v>
      </c>
      <c r="P4" s="41"/>
      <c r="Q4" s="36" t="s">
        <v>81</v>
      </c>
      <c r="R4" s="42"/>
      <c r="S4" s="43">
        <v>2.95</v>
      </c>
      <c r="T4" s="36" t="s">
        <v>82</v>
      </c>
      <c r="U4" s="44" t="s">
        <v>83</v>
      </c>
      <c r="V4" s="45"/>
      <c r="W4" s="45"/>
      <c r="X4" s="45"/>
      <c r="Y4" s="46">
        <v>35</v>
      </c>
      <c r="Z4" s="46">
        <v>26</v>
      </c>
      <c r="AA4" s="46">
        <v>17</v>
      </c>
      <c r="AB4" s="47">
        <v>2</v>
      </c>
      <c r="AC4" s="48">
        <v>6</v>
      </c>
      <c r="AD4" s="49">
        <f t="shared" si="0"/>
        <v>1.4999999999999999E-2</v>
      </c>
      <c r="AE4" s="47">
        <v>63</v>
      </c>
      <c r="AF4" s="50">
        <f t="shared" si="1"/>
        <v>25200</v>
      </c>
      <c r="AG4" s="51">
        <v>3750</v>
      </c>
      <c r="AH4" s="52">
        <f t="shared" si="2"/>
        <v>0.15</v>
      </c>
      <c r="AI4" s="36"/>
      <c r="AJ4" s="53"/>
      <c r="AK4" s="52">
        <f t="shared" si="3"/>
        <v>0</v>
      </c>
      <c r="AL4" s="52">
        <f t="shared" si="4"/>
        <v>3.1</v>
      </c>
      <c r="AM4" s="54">
        <v>0.02</v>
      </c>
      <c r="AN4" s="52">
        <f t="shared" si="5"/>
        <v>7.0000000000000007E-2</v>
      </c>
      <c r="AO4" s="54">
        <v>0</v>
      </c>
      <c r="AP4" s="52">
        <f t="shared" si="6"/>
        <v>0</v>
      </c>
      <c r="AQ4" s="54">
        <v>0</v>
      </c>
      <c r="AR4" s="52">
        <f t="shared" si="7"/>
        <v>0</v>
      </c>
      <c r="AS4" s="55"/>
      <c r="AT4" s="54">
        <v>0</v>
      </c>
      <c r="AU4" s="52">
        <f t="shared" si="8"/>
        <v>0</v>
      </c>
      <c r="AV4" s="55"/>
      <c r="AW4" s="54">
        <v>0</v>
      </c>
      <c r="AX4" s="52">
        <f t="shared" si="9"/>
        <v>0</v>
      </c>
      <c r="AY4" s="55"/>
      <c r="AZ4" s="54">
        <v>0</v>
      </c>
      <c r="BA4" s="52">
        <f t="shared" si="10"/>
        <v>0</v>
      </c>
      <c r="BB4" s="52">
        <f t="shared" si="11"/>
        <v>7.0000000000000007E-2</v>
      </c>
      <c r="BC4" s="52">
        <f t="shared" si="12"/>
        <v>3.02</v>
      </c>
      <c r="BD4" s="56">
        <f t="shared" si="13"/>
        <v>0.1371</v>
      </c>
      <c r="BE4" s="55">
        <v>3.5</v>
      </c>
      <c r="BF4" s="52">
        <f t="shared" si="14"/>
        <v>3.65</v>
      </c>
      <c r="BG4" s="55">
        <v>10.99</v>
      </c>
      <c r="BH4" s="56">
        <f t="shared" si="15"/>
        <v>0.68149999999999999</v>
      </c>
      <c r="BI4" s="56">
        <f t="shared" si="16"/>
        <v>0.66790000000000005</v>
      </c>
      <c r="BJ4" s="57">
        <v>4002</v>
      </c>
      <c r="BK4" s="47">
        <v>1</v>
      </c>
      <c r="BL4" s="58">
        <f t="shared" si="17"/>
        <v>4002</v>
      </c>
      <c r="BM4" s="52">
        <f t="shared" si="18"/>
        <v>12086.04</v>
      </c>
      <c r="BN4" s="52">
        <f t="shared" si="19"/>
        <v>14007</v>
      </c>
      <c r="BO4" s="36"/>
      <c r="BP4" t="s">
        <v>5</v>
      </c>
      <c r="BQ4" t="s">
        <v>2</v>
      </c>
    </row>
    <row r="5" spans="1:70" customFormat="1" ht="75">
      <c r="A5" s="35">
        <v>4</v>
      </c>
      <c r="B5" s="36"/>
      <c r="C5" s="36"/>
      <c r="D5" s="59" t="s">
        <v>1</v>
      </c>
      <c r="E5" s="36"/>
      <c r="F5" s="36" t="s">
        <v>84</v>
      </c>
      <c r="G5" s="37" t="s">
        <v>85</v>
      </c>
      <c r="H5" s="38" t="s">
        <v>86</v>
      </c>
      <c r="I5" s="37" t="s">
        <v>87</v>
      </c>
      <c r="J5" s="39" t="s">
        <v>88</v>
      </c>
      <c r="K5" s="39" t="s">
        <v>88</v>
      </c>
      <c r="L5" s="40" t="s">
        <v>89</v>
      </c>
      <c r="M5" s="40" t="s">
        <v>90</v>
      </c>
      <c r="N5" s="36"/>
      <c r="O5" s="60" t="s">
        <v>116</v>
      </c>
      <c r="P5" s="41"/>
      <c r="Q5" s="36" t="s">
        <v>81</v>
      </c>
      <c r="R5" s="42"/>
      <c r="S5" s="43">
        <v>1.0900000000000001</v>
      </c>
      <c r="T5" s="36" t="s">
        <v>82</v>
      </c>
      <c r="U5" s="44" t="s">
        <v>91</v>
      </c>
      <c r="V5" s="45">
        <v>31</v>
      </c>
      <c r="W5" s="45">
        <v>23</v>
      </c>
      <c r="X5" s="45">
        <v>21</v>
      </c>
      <c r="Y5" s="46"/>
      <c r="Z5" s="46"/>
      <c r="AA5" s="46"/>
      <c r="AB5" s="47">
        <v>2</v>
      </c>
      <c r="AC5" s="48">
        <v>6</v>
      </c>
      <c r="AD5" s="49">
        <f>IF(V5="","",V5*W5*X5/1000000)</f>
        <v>1.4999999999999999E-2</v>
      </c>
      <c r="AE5" s="47">
        <v>63</v>
      </c>
      <c r="AF5" s="50">
        <f t="shared" si="1"/>
        <v>25200</v>
      </c>
      <c r="AG5" s="51">
        <v>3750</v>
      </c>
      <c r="AH5" s="52">
        <f t="shared" si="2"/>
        <v>0.15</v>
      </c>
      <c r="AI5" s="36"/>
      <c r="AJ5" s="53"/>
      <c r="AK5" s="52">
        <f t="shared" si="3"/>
        <v>0</v>
      </c>
      <c r="AL5" s="52">
        <f t="shared" si="4"/>
        <v>1.24</v>
      </c>
      <c r="AM5" s="54">
        <v>0.02</v>
      </c>
      <c r="AN5" s="52">
        <f t="shared" si="5"/>
        <v>0.03</v>
      </c>
      <c r="AO5" s="54">
        <v>0</v>
      </c>
      <c r="AP5" s="52">
        <f t="shared" si="6"/>
        <v>0</v>
      </c>
      <c r="AQ5" s="54">
        <v>0</v>
      </c>
      <c r="AR5" s="52">
        <f t="shared" si="7"/>
        <v>0</v>
      </c>
      <c r="AS5" s="55"/>
      <c r="AT5" s="54">
        <v>0</v>
      </c>
      <c r="AU5" s="52">
        <f t="shared" si="8"/>
        <v>0</v>
      </c>
      <c r="AV5" s="55"/>
      <c r="AW5" s="54">
        <v>0</v>
      </c>
      <c r="AX5" s="52">
        <f t="shared" si="9"/>
        <v>0</v>
      </c>
      <c r="AY5" s="55"/>
      <c r="AZ5" s="54">
        <v>0</v>
      </c>
      <c r="BA5" s="52">
        <f t="shared" si="10"/>
        <v>0</v>
      </c>
      <c r="BB5" s="52">
        <f t="shared" si="11"/>
        <v>0.03</v>
      </c>
      <c r="BC5" s="52">
        <f t="shared" si="12"/>
        <v>1.1200000000000001</v>
      </c>
      <c r="BD5" s="56">
        <f t="shared" si="13"/>
        <v>0.1704</v>
      </c>
      <c r="BE5" s="55">
        <v>1.35</v>
      </c>
      <c r="BF5" s="52">
        <f t="shared" si="14"/>
        <v>1.5</v>
      </c>
      <c r="BG5" s="55">
        <v>6</v>
      </c>
      <c r="BH5" s="56">
        <f t="shared" si="15"/>
        <v>0.77500000000000002</v>
      </c>
      <c r="BI5" s="56">
        <f t="shared" si="16"/>
        <v>0.75</v>
      </c>
      <c r="BJ5" s="57">
        <v>5802</v>
      </c>
      <c r="BK5" s="47">
        <v>1</v>
      </c>
      <c r="BL5" s="58">
        <f t="shared" si="17"/>
        <v>5802</v>
      </c>
      <c r="BM5" s="52">
        <f t="shared" si="18"/>
        <v>6498.24</v>
      </c>
      <c r="BN5" s="52">
        <f t="shared" si="19"/>
        <v>7832.7</v>
      </c>
      <c r="BO5" s="36"/>
      <c r="BP5" t="s">
        <v>92</v>
      </c>
      <c r="BQ5" t="s">
        <v>2</v>
      </c>
    </row>
    <row r="6" spans="1:70" customFormat="1" ht="75">
      <c r="A6" s="35">
        <v>5</v>
      </c>
      <c r="B6" s="36"/>
      <c r="C6" s="36"/>
      <c r="D6" s="59" t="s">
        <v>1</v>
      </c>
      <c r="E6" s="36"/>
      <c r="F6" s="36" t="s">
        <v>84</v>
      </c>
      <c r="G6" s="37" t="s">
        <v>85</v>
      </c>
      <c r="H6" s="38" t="s">
        <v>86</v>
      </c>
      <c r="I6" s="37" t="s">
        <v>87</v>
      </c>
      <c r="J6" s="39" t="s">
        <v>88</v>
      </c>
      <c r="K6" s="39" t="s">
        <v>88</v>
      </c>
      <c r="L6" s="40" t="s">
        <v>89</v>
      </c>
      <c r="M6" s="40" t="s">
        <v>90</v>
      </c>
      <c r="N6" s="36"/>
      <c r="O6" s="60" t="s">
        <v>117</v>
      </c>
      <c r="P6" s="41"/>
      <c r="Q6" s="36" t="s">
        <v>81</v>
      </c>
      <c r="R6" s="42"/>
      <c r="S6" s="43">
        <v>1.0900000000000001</v>
      </c>
      <c r="T6" s="36" t="s">
        <v>82</v>
      </c>
      <c r="U6" s="44" t="s">
        <v>91</v>
      </c>
      <c r="V6" s="45">
        <v>31</v>
      </c>
      <c r="W6" s="45">
        <v>23</v>
      </c>
      <c r="X6" s="45">
        <v>21</v>
      </c>
      <c r="Y6" s="46"/>
      <c r="Z6" s="46"/>
      <c r="AA6" s="46"/>
      <c r="AB6" s="47">
        <v>2</v>
      </c>
      <c r="AC6" s="48">
        <v>6</v>
      </c>
      <c r="AD6" s="49">
        <f>IF(V6="","",V6*W6*X6/1000000)</f>
        <v>1.4999999999999999E-2</v>
      </c>
      <c r="AE6" s="47">
        <v>63</v>
      </c>
      <c r="AF6" s="50">
        <f t="shared" si="1"/>
        <v>25200</v>
      </c>
      <c r="AG6" s="51">
        <v>3750</v>
      </c>
      <c r="AH6" s="52">
        <f t="shared" si="2"/>
        <v>0.15</v>
      </c>
      <c r="AI6" s="36"/>
      <c r="AJ6" s="53"/>
      <c r="AK6" s="52">
        <f t="shared" si="3"/>
        <v>0</v>
      </c>
      <c r="AL6" s="52">
        <f t="shared" si="4"/>
        <v>1.24</v>
      </c>
      <c r="AM6" s="54">
        <v>0.02</v>
      </c>
      <c r="AN6" s="52">
        <f t="shared" si="5"/>
        <v>0.03</v>
      </c>
      <c r="AO6" s="54">
        <v>0</v>
      </c>
      <c r="AP6" s="52">
        <f t="shared" si="6"/>
        <v>0</v>
      </c>
      <c r="AQ6" s="54">
        <v>0</v>
      </c>
      <c r="AR6" s="52">
        <f t="shared" si="7"/>
        <v>0</v>
      </c>
      <c r="AS6" s="55"/>
      <c r="AT6" s="54">
        <v>0</v>
      </c>
      <c r="AU6" s="52">
        <f t="shared" si="8"/>
        <v>0</v>
      </c>
      <c r="AV6" s="55"/>
      <c r="AW6" s="54">
        <v>0</v>
      </c>
      <c r="AX6" s="52">
        <f t="shared" si="9"/>
        <v>0</v>
      </c>
      <c r="AY6" s="55"/>
      <c r="AZ6" s="54">
        <v>0</v>
      </c>
      <c r="BA6" s="52">
        <f t="shared" si="10"/>
        <v>0</v>
      </c>
      <c r="BB6" s="52">
        <f t="shared" si="11"/>
        <v>0.03</v>
      </c>
      <c r="BC6" s="52">
        <f t="shared" si="12"/>
        <v>1.1200000000000001</v>
      </c>
      <c r="BD6" s="56">
        <f t="shared" si="13"/>
        <v>0.1704</v>
      </c>
      <c r="BE6" s="55">
        <v>1.35</v>
      </c>
      <c r="BF6" s="52">
        <f t="shared" si="14"/>
        <v>1.5</v>
      </c>
      <c r="BG6" s="55">
        <v>6</v>
      </c>
      <c r="BH6" s="56">
        <f t="shared" si="15"/>
        <v>0.77500000000000002</v>
      </c>
      <c r="BI6" s="56">
        <f t="shared" si="16"/>
        <v>0.75</v>
      </c>
      <c r="BJ6" s="57">
        <v>4002</v>
      </c>
      <c r="BK6" s="47">
        <v>1</v>
      </c>
      <c r="BL6" s="58">
        <f t="shared" si="17"/>
        <v>4002</v>
      </c>
      <c r="BM6" s="52">
        <f t="shared" si="18"/>
        <v>4482.24</v>
      </c>
      <c r="BN6" s="52">
        <f t="shared" si="19"/>
        <v>5402.7</v>
      </c>
      <c r="BO6" s="36"/>
      <c r="BP6" t="s">
        <v>92</v>
      </c>
      <c r="BQ6" t="s">
        <v>2</v>
      </c>
    </row>
    <row r="7" spans="1:70" customFormat="1" ht="75">
      <c r="A7" s="35">
        <v>6</v>
      </c>
      <c r="B7" s="36"/>
      <c r="C7" s="36"/>
      <c r="D7" s="59" t="s">
        <v>1</v>
      </c>
      <c r="E7" s="36"/>
      <c r="F7" s="36" t="s">
        <v>4</v>
      </c>
      <c r="G7" s="37" t="s">
        <v>93</v>
      </c>
      <c r="H7" s="38" t="s">
        <v>94</v>
      </c>
      <c r="I7" s="37" t="s">
        <v>95</v>
      </c>
      <c r="J7" s="39" t="s">
        <v>96</v>
      </c>
      <c r="K7" s="39" t="s">
        <v>97</v>
      </c>
      <c r="L7" s="40" t="s">
        <v>79</v>
      </c>
      <c r="M7" s="40" t="s">
        <v>80</v>
      </c>
      <c r="N7" s="36"/>
      <c r="O7" s="60" t="s">
        <v>118</v>
      </c>
      <c r="P7" s="41"/>
      <c r="Q7" s="36" t="s">
        <v>81</v>
      </c>
      <c r="R7" s="42"/>
      <c r="S7" s="43">
        <v>2.95</v>
      </c>
      <c r="T7" s="36" t="s">
        <v>82</v>
      </c>
      <c r="U7" s="44" t="s">
        <v>83</v>
      </c>
      <c r="V7" s="45"/>
      <c r="W7" s="45"/>
      <c r="X7" s="45"/>
      <c r="Y7" s="46">
        <v>35</v>
      </c>
      <c r="Z7" s="46">
        <v>26</v>
      </c>
      <c r="AA7" s="46">
        <v>17</v>
      </c>
      <c r="AB7" s="47">
        <v>2</v>
      </c>
      <c r="AC7" s="48">
        <v>6</v>
      </c>
      <c r="AD7" s="49">
        <f>IF(Y7="","",Y7*Z7*AA7/1000000)</f>
        <v>1.4999999999999999E-2</v>
      </c>
      <c r="AE7" s="47">
        <v>63</v>
      </c>
      <c r="AF7" s="50">
        <f t="shared" si="1"/>
        <v>25200</v>
      </c>
      <c r="AG7" s="51">
        <v>3750</v>
      </c>
      <c r="AH7" s="52">
        <f t="shared" si="2"/>
        <v>0.15</v>
      </c>
      <c r="AI7" s="36"/>
      <c r="AJ7" s="53"/>
      <c r="AK7" s="52">
        <f t="shared" si="3"/>
        <v>0</v>
      </c>
      <c r="AL7" s="52">
        <f t="shared" si="4"/>
        <v>3.1</v>
      </c>
      <c r="AM7" s="54">
        <v>0.02</v>
      </c>
      <c r="AN7" s="52">
        <f t="shared" si="5"/>
        <v>7.0000000000000007E-2</v>
      </c>
      <c r="AO7" s="54"/>
      <c r="AP7" s="52">
        <f t="shared" si="6"/>
        <v>0</v>
      </c>
      <c r="AQ7" s="54"/>
      <c r="AR7" s="52">
        <f t="shared" si="7"/>
        <v>0</v>
      </c>
      <c r="AS7" s="55"/>
      <c r="AT7" s="54">
        <v>0</v>
      </c>
      <c r="AU7" s="52">
        <f t="shared" si="8"/>
        <v>0</v>
      </c>
      <c r="AV7" s="55"/>
      <c r="AW7" s="54">
        <v>0</v>
      </c>
      <c r="AX7" s="52">
        <f t="shared" si="9"/>
        <v>0</v>
      </c>
      <c r="AY7" s="55"/>
      <c r="AZ7" s="54">
        <v>0</v>
      </c>
      <c r="BA7" s="52">
        <f t="shared" si="10"/>
        <v>0</v>
      </c>
      <c r="BB7" s="52">
        <f t="shared" si="11"/>
        <v>7.0000000000000007E-2</v>
      </c>
      <c r="BC7" s="52">
        <f t="shared" si="12"/>
        <v>3.02</v>
      </c>
      <c r="BD7" s="56">
        <f t="shared" si="13"/>
        <v>0.1371</v>
      </c>
      <c r="BE7" s="55">
        <v>3.5</v>
      </c>
      <c r="BF7" s="52">
        <f t="shared" si="14"/>
        <v>3.65</v>
      </c>
      <c r="BG7" s="55">
        <v>10.99</v>
      </c>
      <c r="BH7" s="56">
        <f t="shared" si="15"/>
        <v>0.68149999999999999</v>
      </c>
      <c r="BI7" s="56">
        <f t="shared" si="16"/>
        <v>0.66790000000000005</v>
      </c>
      <c r="BJ7" s="57">
        <v>5802</v>
      </c>
      <c r="BK7" s="47">
        <v>1</v>
      </c>
      <c r="BL7" s="58">
        <f t="shared" si="17"/>
        <v>5802</v>
      </c>
      <c r="BM7" s="52">
        <f t="shared" si="18"/>
        <v>17522.04</v>
      </c>
      <c r="BN7" s="52">
        <f t="shared" si="19"/>
        <v>20307</v>
      </c>
      <c r="BO7" s="36"/>
      <c r="BP7" t="s">
        <v>5</v>
      </c>
      <c r="BQ7" t="s">
        <v>2</v>
      </c>
    </row>
    <row r="8" spans="1:70" customFormat="1" ht="75">
      <c r="A8" s="35">
        <v>7</v>
      </c>
      <c r="B8" s="36"/>
      <c r="C8" s="36"/>
      <c r="D8" s="59" t="s">
        <v>1</v>
      </c>
      <c r="E8" s="36"/>
      <c r="F8" s="36" t="s">
        <v>98</v>
      </c>
      <c r="G8" s="37" t="s">
        <v>99</v>
      </c>
      <c r="H8" s="38" t="s">
        <v>100</v>
      </c>
      <c r="I8" s="37" t="s">
        <v>101</v>
      </c>
      <c r="J8" s="39" t="s">
        <v>102</v>
      </c>
      <c r="K8" s="39" t="s">
        <v>97</v>
      </c>
      <c r="L8" s="40" t="s">
        <v>103</v>
      </c>
      <c r="M8" s="40" t="s">
        <v>104</v>
      </c>
      <c r="N8" s="36"/>
      <c r="O8" s="60" t="s">
        <v>119</v>
      </c>
      <c r="P8" s="41"/>
      <c r="Q8" s="36" t="s">
        <v>105</v>
      </c>
      <c r="R8" s="42"/>
      <c r="S8" s="43">
        <v>2.1800000000000002</v>
      </c>
      <c r="T8" s="36" t="s">
        <v>82</v>
      </c>
      <c r="U8" s="44" t="s">
        <v>106</v>
      </c>
      <c r="V8" s="45"/>
      <c r="W8" s="45"/>
      <c r="X8" s="45"/>
      <c r="Y8" s="46">
        <v>31</v>
      </c>
      <c r="Z8" s="46">
        <v>15</v>
      </c>
      <c r="AA8" s="46">
        <v>20</v>
      </c>
      <c r="AB8" s="47">
        <v>2</v>
      </c>
      <c r="AC8" s="48">
        <v>6</v>
      </c>
      <c r="AD8" s="49">
        <f t="shared" si="0"/>
        <v>8.9999999999999993E-3</v>
      </c>
      <c r="AE8" s="47">
        <v>63</v>
      </c>
      <c r="AF8" s="50">
        <f t="shared" si="1"/>
        <v>42000</v>
      </c>
      <c r="AG8" s="51">
        <v>3750</v>
      </c>
      <c r="AH8" s="52">
        <f t="shared" si="2"/>
        <v>0.09</v>
      </c>
      <c r="AI8" s="36"/>
      <c r="AJ8" s="53"/>
      <c r="AK8" s="52">
        <f t="shared" si="3"/>
        <v>0</v>
      </c>
      <c r="AL8" s="52">
        <f t="shared" si="4"/>
        <v>2.27</v>
      </c>
      <c r="AM8" s="54">
        <v>0.02</v>
      </c>
      <c r="AN8" s="52">
        <f t="shared" si="5"/>
        <v>0.06</v>
      </c>
      <c r="AO8" s="54"/>
      <c r="AP8" s="52">
        <f t="shared" si="6"/>
        <v>0</v>
      </c>
      <c r="AQ8" s="54"/>
      <c r="AR8" s="52">
        <f t="shared" si="7"/>
        <v>0</v>
      </c>
      <c r="AS8" s="55"/>
      <c r="AT8" s="54">
        <v>0</v>
      </c>
      <c r="AU8" s="52">
        <f t="shared" si="8"/>
        <v>0</v>
      </c>
      <c r="AV8" s="55"/>
      <c r="AW8" s="54">
        <v>0</v>
      </c>
      <c r="AX8" s="52">
        <f t="shared" si="9"/>
        <v>0</v>
      </c>
      <c r="AY8" s="55"/>
      <c r="AZ8" s="54">
        <v>0</v>
      </c>
      <c r="BA8" s="52">
        <f t="shared" si="10"/>
        <v>0</v>
      </c>
      <c r="BB8" s="52">
        <f t="shared" si="11"/>
        <v>0.06</v>
      </c>
      <c r="BC8" s="52">
        <f t="shared" si="12"/>
        <v>2.2400000000000002</v>
      </c>
      <c r="BD8" s="56">
        <f t="shared" si="13"/>
        <v>0.1855</v>
      </c>
      <c r="BE8" s="55">
        <v>2.75</v>
      </c>
      <c r="BF8" s="52">
        <f t="shared" si="14"/>
        <v>2.84</v>
      </c>
      <c r="BG8" s="55">
        <v>8</v>
      </c>
      <c r="BH8" s="56">
        <f t="shared" si="15"/>
        <v>0.65629999999999999</v>
      </c>
      <c r="BI8" s="56">
        <f t="shared" si="16"/>
        <v>0.64500000000000002</v>
      </c>
      <c r="BJ8" s="57">
        <v>3900</v>
      </c>
      <c r="BK8" s="47">
        <v>1</v>
      </c>
      <c r="BL8" s="58">
        <f t="shared" si="17"/>
        <v>3900</v>
      </c>
      <c r="BM8" s="52">
        <f t="shared" si="18"/>
        <v>8736</v>
      </c>
      <c r="BN8" s="52">
        <f t="shared" si="19"/>
        <v>10725</v>
      </c>
      <c r="BO8" s="36"/>
      <c r="BP8" t="s">
        <v>5</v>
      </c>
      <c r="BQ8" t="s">
        <v>2</v>
      </c>
    </row>
    <row r="9" spans="1:70" customFormat="1" ht="105">
      <c r="A9" s="35">
        <v>8</v>
      </c>
      <c r="B9" s="36"/>
      <c r="C9" s="36"/>
      <c r="D9" s="59" t="s">
        <v>1</v>
      </c>
      <c r="E9" s="36"/>
      <c r="F9" s="36" t="s">
        <v>98</v>
      </c>
      <c r="G9" s="37" t="s">
        <v>107</v>
      </c>
      <c r="H9" s="38" t="s">
        <v>108</v>
      </c>
      <c r="I9" s="37" t="s">
        <v>109</v>
      </c>
      <c r="J9" s="39" t="s">
        <v>110</v>
      </c>
      <c r="K9" s="39" t="s">
        <v>97</v>
      </c>
      <c r="L9" s="40" t="s">
        <v>103</v>
      </c>
      <c r="M9" s="40" t="s">
        <v>111</v>
      </c>
      <c r="N9" s="36"/>
      <c r="O9" s="60" t="s">
        <v>120</v>
      </c>
      <c r="P9" s="41"/>
      <c r="Q9" s="36" t="s">
        <v>105</v>
      </c>
      <c r="R9" s="42"/>
      <c r="S9" s="43">
        <v>2.1800000000000002</v>
      </c>
      <c r="T9" s="36" t="s">
        <v>82</v>
      </c>
      <c r="U9" s="44" t="s">
        <v>106</v>
      </c>
      <c r="V9" s="45"/>
      <c r="W9" s="45"/>
      <c r="X9" s="45"/>
      <c r="Y9" s="46">
        <v>31</v>
      </c>
      <c r="Z9" s="46">
        <v>15</v>
      </c>
      <c r="AA9" s="46">
        <v>20</v>
      </c>
      <c r="AB9" s="47">
        <v>2</v>
      </c>
      <c r="AC9" s="48">
        <v>6</v>
      </c>
      <c r="AD9" s="49">
        <f t="shared" si="0"/>
        <v>8.9999999999999993E-3</v>
      </c>
      <c r="AE9" s="47">
        <v>63</v>
      </c>
      <c r="AF9" s="50">
        <f t="shared" si="1"/>
        <v>42000</v>
      </c>
      <c r="AG9" s="51">
        <v>3750</v>
      </c>
      <c r="AH9" s="52">
        <f t="shared" si="2"/>
        <v>0.09</v>
      </c>
      <c r="AI9" s="36"/>
      <c r="AJ9" s="53"/>
      <c r="AK9" s="52">
        <f t="shared" si="3"/>
        <v>0</v>
      </c>
      <c r="AL9" s="52">
        <f t="shared" si="4"/>
        <v>2.27</v>
      </c>
      <c r="AM9" s="54">
        <v>0.02</v>
      </c>
      <c r="AN9" s="52">
        <f t="shared" si="5"/>
        <v>0.06</v>
      </c>
      <c r="AO9" s="54"/>
      <c r="AP9" s="52">
        <f t="shared" si="6"/>
        <v>0</v>
      </c>
      <c r="AQ9" s="54"/>
      <c r="AR9" s="52">
        <f t="shared" si="7"/>
        <v>0</v>
      </c>
      <c r="AS9" s="55"/>
      <c r="AT9" s="54">
        <v>0</v>
      </c>
      <c r="AU9" s="52">
        <f t="shared" si="8"/>
        <v>0</v>
      </c>
      <c r="AV9" s="55"/>
      <c r="AW9" s="54">
        <v>0</v>
      </c>
      <c r="AX9" s="52">
        <f t="shared" si="9"/>
        <v>0</v>
      </c>
      <c r="AY9" s="55"/>
      <c r="AZ9" s="54">
        <v>0</v>
      </c>
      <c r="BA9" s="52">
        <f t="shared" si="10"/>
        <v>0</v>
      </c>
      <c r="BB9" s="52">
        <f t="shared" si="11"/>
        <v>0.06</v>
      </c>
      <c r="BC9" s="52">
        <f t="shared" si="12"/>
        <v>2.2400000000000002</v>
      </c>
      <c r="BD9" s="56">
        <f t="shared" si="13"/>
        <v>0.1855</v>
      </c>
      <c r="BE9" s="55">
        <v>2.75</v>
      </c>
      <c r="BF9" s="52">
        <f t="shared" si="14"/>
        <v>2.84</v>
      </c>
      <c r="BG9" s="55">
        <v>8</v>
      </c>
      <c r="BH9" s="56">
        <f t="shared" si="15"/>
        <v>0.65629999999999999</v>
      </c>
      <c r="BI9" s="56">
        <f t="shared" si="16"/>
        <v>0.64500000000000002</v>
      </c>
      <c r="BJ9" s="57">
        <v>4998</v>
      </c>
      <c r="BK9" s="47">
        <v>1</v>
      </c>
      <c r="BL9" s="58">
        <f t="shared" si="17"/>
        <v>4998</v>
      </c>
      <c r="BM9" s="52">
        <f t="shared" si="18"/>
        <v>11195.52</v>
      </c>
      <c r="BN9" s="52">
        <f t="shared" si="19"/>
        <v>13744.5</v>
      </c>
      <c r="BO9" s="36"/>
      <c r="BP9" t="s">
        <v>5</v>
      </c>
      <c r="BQ9" t="s">
        <v>2</v>
      </c>
    </row>
    <row r="10" spans="1:70" customFormat="1" ht="105">
      <c r="A10" s="35">
        <v>9</v>
      </c>
      <c r="B10" s="36"/>
      <c r="C10" s="36"/>
      <c r="D10" s="59" t="s">
        <v>1</v>
      </c>
      <c r="E10" s="36"/>
      <c r="F10" s="36" t="s">
        <v>98</v>
      </c>
      <c r="G10" s="37" t="s">
        <v>107</v>
      </c>
      <c r="H10" s="38" t="s">
        <v>108</v>
      </c>
      <c r="I10" s="37" t="s">
        <v>109</v>
      </c>
      <c r="J10" s="39" t="s">
        <v>110</v>
      </c>
      <c r="K10" s="39" t="s">
        <v>97</v>
      </c>
      <c r="L10" s="40" t="s">
        <v>103</v>
      </c>
      <c r="M10" s="40" t="s">
        <v>111</v>
      </c>
      <c r="N10" s="36"/>
      <c r="O10" s="60" t="s">
        <v>121</v>
      </c>
      <c r="P10" s="41"/>
      <c r="Q10" s="36" t="s">
        <v>105</v>
      </c>
      <c r="R10" s="42"/>
      <c r="S10" s="43">
        <v>2.1800000000000002</v>
      </c>
      <c r="T10" s="36" t="s">
        <v>82</v>
      </c>
      <c r="U10" s="44" t="s">
        <v>106</v>
      </c>
      <c r="V10" s="45"/>
      <c r="W10" s="45"/>
      <c r="X10" s="45"/>
      <c r="Y10" s="46">
        <v>31</v>
      </c>
      <c r="Z10" s="46">
        <v>15</v>
      </c>
      <c r="AA10" s="46">
        <v>20</v>
      </c>
      <c r="AB10" s="47">
        <v>2</v>
      </c>
      <c r="AC10" s="48">
        <v>6</v>
      </c>
      <c r="AD10" s="49">
        <f t="shared" si="0"/>
        <v>8.9999999999999993E-3</v>
      </c>
      <c r="AE10" s="47">
        <v>63</v>
      </c>
      <c r="AF10" s="50">
        <f t="shared" si="1"/>
        <v>42000</v>
      </c>
      <c r="AG10" s="51">
        <v>3750</v>
      </c>
      <c r="AH10" s="52">
        <f t="shared" si="2"/>
        <v>0.09</v>
      </c>
      <c r="AI10" s="36"/>
      <c r="AJ10" s="53"/>
      <c r="AK10" s="52">
        <f t="shared" si="3"/>
        <v>0</v>
      </c>
      <c r="AL10" s="52">
        <f t="shared" si="4"/>
        <v>2.27</v>
      </c>
      <c r="AM10" s="54">
        <v>0.02</v>
      </c>
      <c r="AN10" s="52">
        <f t="shared" si="5"/>
        <v>0.06</v>
      </c>
      <c r="AO10" s="54"/>
      <c r="AP10" s="52">
        <f t="shared" si="6"/>
        <v>0</v>
      </c>
      <c r="AQ10" s="54"/>
      <c r="AR10" s="52">
        <f t="shared" si="7"/>
        <v>0</v>
      </c>
      <c r="AS10" s="55"/>
      <c r="AT10" s="54">
        <v>0</v>
      </c>
      <c r="AU10" s="52">
        <f t="shared" si="8"/>
        <v>0</v>
      </c>
      <c r="AV10" s="55"/>
      <c r="AW10" s="54">
        <v>0</v>
      </c>
      <c r="AX10" s="52">
        <f t="shared" si="9"/>
        <v>0</v>
      </c>
      <c r="AY10" s="55"/>
      <c r="AZ10" s="54">
        <v>0</v>
      </c>
      <c r="BA10" s="52">
        <f t="shared" si="10"/>
        <v>0</v>
      </c>
      <c r="BB10" s="52">
        <f t="shared" si="11"/>
        <v>0.06</v>
      </c>
      <c r="BC10" s="52">
        <f t="shared" si="12"/>
        <v>2.2400000000000002</v>
      </c>
      <c r="BD10" s="56">
        <f t="shared" si="13"/>
        <v>0.1855</v>
      </c>
      <c r="BE10" s="55">
        <v>2.75</v>
      </c>
      <c r="BF10" s="52">
        <f t="shared" si="14"/>
        <v>2.84</v>
      </c>
      <c r="BG10" s="55">
        <v>8</v>
      </c>
      <c r="BH10" s="56">
        <f t="shared" si="15"/>
        <v>0.65629999999999999</v>
      </c>
      <c r="BI10" s="56">
        <f t="shared" si="16"/>
        <v>0.64500000000000002</v>
      </c>
      <c r="BJ10" s="57">
        <v>5898</v>
      </c>
      <c r="BK10" s="47">
        <v>1</v>
      </c>
      <c r="BL10" s="58">
        <f t="shared" si="17"/>
        <v>5898</v>
      </c>
      <c r="BM10" s="52">
        <f t="shared" si="18"/>
        <v>13211.52</v>
      </c>
      <c r="BN10" s="52">
        <f t="shared" si="19"/>
        <v>16219.5</v>
      </c>
      <c r="BO10" s="36"/>
      <c r="BP10" t="s">
        <v>5</v>
      </c>
      <c r="BQ10" t="s">
        <v>2</v>
      </c>
    </row>
    <row r="11" spans="1:70" customFormat="1" ht="105">
      <c r="A11" s="35">
        <v>10</v>
      </c>
      <c r="B11" s="36"/>
      <c r="C11" s="36"/>
      <c r="D11" s="59" t="s">
        <v>1</v>
      </c>
      <c r="E11" s="36"/>
      <c r="F11" s="36" t="s">
        <v>98</v>
      </c>
      <c r="G11" s="37" t="s">
        <v>107</v>
      </c>
      <c r="H11" s="38" t="s">
        <v>108</v>
      </c>
      <c r="I11" s="37" t="s">
        <v>109</v>
      </c>
      <c r="J11" s="39" t="s">
        <v>110</v>
      </c>
      <c r="K11" s="39" t="s">
        <v>97</v>
      </c>
      <c r="L11" s="40" t="s">
        <v>103</v>
      </c>
      <c r="M11" s="40" t="s">
        <v>112</v>
      </c>
      <c r="N11" s="36"/>
      <c r="O11" s="60" t="s">
        <v>122</v>
      </c>
      <c r="P11" s="41"/>
      <c r="Q11" s="36" t="s">
        <v>105</v>
      </c>
      <c r="R11" s="42"/>
      <c r="S11" s="43">
        <v>2.1800000000000002</v>
      </c>
      <c r="T11" s="36" t="s">
        <v>82</v>
      </c>
      <c r="U11" s="44" t="s">
        <v>106</v>
      </c>
      <c r="V11" s="45"/>
      <c r="W11" s="45"/>
      <c r="X11" s="45"/>
      <c r="Y11" s="46">
        <v>31</v>
      </c>
      <c r="Z11" s="46">
        <v>15</v>
      </c>
      <c r="AA11" s="46">
        <v>20</v>
      </c>
      <c r="AB11" s="47">
        <v>2</v>
      </c>
      <c r="AC11" s="48">
        <v>6</v>
      </c>
      <c r="AD11" s="49">
        <f t="shared" si="0"/>
        <v>8.9999999999999993E-3</v>
      </c>
      <c r="AE11" s="47">
        <v>63</v>
      </c>
      <c r="AF11" s="50">
        <f t="shared" si="1"/>
        <v>42000</v>
      </c>
      <c r="AG11" s="51">
        <v>3750</v>
      </c>
      <c r="AH11" s="52">
        <f t="shared" si="2"/>
        <v>0.09</v>
      </c>
      <c r="AI11" s="36"/>
      <c r="AJ11" s="53"/>
      <c r="AK11" s="52">
        <f t="shared" si="3"/>
        <v>0</v>
      </c>
      <c r="AL11" s="52">
        <f t="shared" si="4"/>
        <v>2.27</v>
      </c>
      <c r="AM11" s="54">
        <v>0.02</v>
      </c>
      <c r="AN11" s="52">
        <f t="shared" si="5"/>
        <v>0.06</v>
      </c>
      <c r="AO11" s="54"/>
      <c r="AP11" s="52">
        <f t="shared" si="6"/>
        <v>0</v>
      </c>
      <c r="AQ11" s="54"/>
      <c r="AR11" s="52">
        <f t="shared" si="7"/>
        <v>0</v>
      </c>
      <c r="AS11" s="55"/>
      <c r="AT11" s="54">
        <v>0</v>
      </c>
      <c r="AU11" s="52">
        <f t="shared" si="8"/>
        <v>0</v>
      </c>
      <c r="AV11" s="55"/>
      <c r="AW11" s="54">
        <v>0</v>
      </c>
      <c r="AX11" s="52">
        <f t="shared" si="9"/>
        <v>0</v>
      </c>
      <c r="AY11" s="55"/>
      <c r="AZ11" s="54">
        <v>0</v>
      </c>
      <c r="BA11" s="52">
        <f t="shared" si="10"/>
        <v>0</v>
      </c>
      <c r="BB11" s="52">
        <f t="shared" si="11"/>
        <v>0.06</v>
      </c>
      <c r="BC11" s="52">
        <f t="shared" si="12"/>
        <v>2.2400000000000002</v>
      </c>
      <c r="BD11" s="56">
        <f t="shared" si="13"/>
        <v>0.1855</v>
      </c>
      <c r="BE11" s="55">
        <v>2.75</v>
      </c>
      <c r="BF11" s="52">
        <f t="shared" si="14"/>
        <v>2.84</v>
      </c>
      <c r="BG11" s="55">
        <v>8</v>
      </c>
      <c r="BH11" s="56">
        <f t="shared" si="15"/>
        <v>0.65629999999999999</v>
      </c>
      <c r="BI11" s="56">
        <f t="shared" si="16"/>
        <v>0.64500000000000002</v>
      </c>
      <c r="BJ11" s="57">
        <v>5898</v>
      </c>
      <c r="BK11" s="47">
        <v>1</v>
      </c>
      <c r="BL11" s="58">
        <f t="shared" si="17"/>
        <v>5898</v>
      </c>
      <c r="BM11" s="52">
        <f t="shared" si="18"/>
        <v>13211.52</v>
      </c>
      <c r="BN11" s="52">
        <f t="shared" si="19"/>
        <v>16219.5</v>
      </c>
      <c r="BO11" s="36"/>
      <c r="BP11" t="s">
        <v>5</v>
      </c>
      <c r="BQ11" t="s">
        <v>2</v>
      </c>
    </row>
    <row r="12" spans="1:70">
      <c r="BD12" s="9"/>
      <c r="BG12" s="4"/>
      <c r="BH12" s="4"/>
      <c r="BI12" s="9"/>
      <c r="BJ12" s="7"/>
      <c r="BL12" s="7"/>
      <c r="BN12" s="4">
        <f>SUM(BN2:BN11)</f>
        <v>132471.9</v>
      </c>
    </row>
  </sheetData>
  <sheetProtection insertRows="0" deleteRows="0" sort="0"/>
  <protectedRanges>
    <protectedRange sqref="BG12:BL12 AH2:AH5 AK2:AN2 BF2:BF11 BG6:BG11 AA12:AL12 AA13:AN216 AK3:AL11 BJ7:BK11 BH2:BI11 BB13:BF216 AO2:BA216 BB2:BD12 R2:T4 M5:N6 A2:I2 N7 AD2:AF6 AD8:AF11 L8:N8 A3:D11 A12:J216 L12:Z216 M9:N11 AH6:AJ11 AM3:AN12 E3:H4 E5:I6 E7:J11 N2:N4 P2:P4 P5:T11" name="Range1"/>
    <protectedRange sqref="AB2:AB11" name="Range1_2"/>
    <protectedRange sqref="AG2:AG11" name="Range1_3"/>
    <protectedRange sqref="AI2:AJ5" name="Range1_4"/>
    <protectedRange sqref="BG2:BG5" name="Range1_5"/>
    <protectedRange sqref="BJ2:BK6" name="Range1_6"/>
    <protectedRange sqref="K7:K8 K12:K257" name="Range1_1"/>
    <protectedRange sqref="L2:L4" name="Range1_7"/>
    <protectedRange sqref="M2:M4" name="Range1_8"/>
    <protectedRange sqref="Q2:Q4" name="Range1_9"/>
    <protectedRange sqref="U2:U4" name="Range1_10"/>
    <protectedRange sqref="V2:X4 Y5:AA6" name="Range1_2_1"/>
  </protectedRanges>
  <phoneticPr fontId="1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#REF!</xm:f>
          </x14:formula1>
          <xm:sqref>D2:D11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E2:E11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F2:F11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T2:T11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BP2:BP11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BQ2:BQ11</xm:sqref>
        </x14:dataValidation>
        <x14:dataValidation type="list" allowBlank="1" showInputMessage="1" showErrorMessage="1" xr:uid="{00000000-0002-0000-0100-000006000000}">
          <x14:formula1>
            <xm:f>#REF!</xm:f>
          </x14:formula1>
          <xm:sqref>BR2:BR11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  <arrUserId title="Range1_2_1" rangeCreator="" othersAccessPermission="edit"/>
  </rangeList>
  <rangeList sheetStid="4" master="" otherUserPermission="visible"/>
  <rangeList sheetStid="3" master="" otherUserPermission="visible"/>
  <rangeList sheetStid="6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3_1" rangeCreator="" othersAccessPermission="edit"/>
    <arrUserId title="Range1_3_2" rangeCreator="" othersAccessPermission="edit"/>
    <arrUserId title="Range1_2_2" rangeCreator="" othersAccessPermission="edit"/>
    <arrUserId title="Range1_10" rangeCreator="" othersAccessPermission="edit"/>
  </rangeList>
  <rangeList sheetStid="7" master="" otherUserPermission="visible">
    <arrUserId title="Range1_9" rangeCreator="" othersAccessPermission="edit"/>
    <arrUserId title="Range1_6" rangeCreator="" othersAccessPermission="edit"/>
    <arrUserId title="Range1_9_1" rangeCreator="" othersAccessPermission="edit"/>
    <arrUserId title="Range1_6_1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  <arrUserId title="Range1_20" rangeCreator="" othersAccessPermission="edit"/>
    <arrUserId title="Range1_20_1" rangeCreator="" othersAccessPermission="edit"/>
    <arrUserId title="Range1_21" rangeCreator="" othersAccessPermission="edit"/>
    <arrUserId title="Range1_42" rangeCreator="" othersAccessPermission="edit"/>
    <arrUserId title="Range1_42_1" rangeCreator="" othersAccessPermission="edit"/>
    <arrUserId title="Range1_42_2" rangeCreator="" othersAccessPermission="edit"/>
    <arrUserId title="Range1_4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2025-03-11T02:28:00Z</dcterms:created>
  <dcterms:modified xsi:type="dcterms:W3CDTF">2025-12-08T04:54:49Z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753E5B4095CAC34F4145366913EBA5ED_42</vt:lpwstr>
  </property>
</Properties>
</file>