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5A25178-7071-4F7E-A164-5DDFF290D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ategoryfinal">'[6]Import Quote Sheet'!$A$90:$A$190</definedName>
    <definedName name="chargeback">'[1]other data'!$B$2:$B$6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[8]Info!$F$3:$F$5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[9]Costs!$J$11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'[6]Import Quote Sheet'!$B$90:$B$123</definedName>
    <definedName name="foam">[5]Sheet1!$EC$2:$EC$3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[5]Sheet1!$DS$2:$DS$2</definedName>
    <definedName name="LicensedProduct_Range">[2]Mapping!$AF$2:$AF$3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'[4]customer quote sheet'!$L$102:$L$131</definedName>
    <definedName name="PDQList">'[4]customer quote sheet'!$AR$1:$AR$24</definedName>
    <definedName name="PkgFormat">[8]Info!$E$2:$E$49</definedName>
    <definedName name="po_type">'[1]other data'!$AU$2:$AU$11</definedName>
    <definedName name="PORT_IFF">[10]a!$A$10:$B$35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[11]Q1!$C$38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[12]Mapping!$D$2:$D$53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[5]Sheet1!$EG$2:$EG$3</definedName>
    <definedName name="YNE">'[1]other data'!$BB$2:$BB$5</definedName>
    <definedName name="YNES">'[1]other data'!$BR$2:$BR$6</definedName>
    <definedName name="阿萨德股份">[12]Mapping!$AN$2:$AN$9</definedName>
    <definedName name="先说说">[13]Mapping!$D$2:$D$53</definedName>
    <definedName name="正确">[5]Sheet1!$EA$2:$EA$3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P3" i="5"/>
  <c r="AL2" i="5"/>
  <c r="AL3" i="5"/>
  <c r="AJ2" i="5"/>
  <c r="AJ3" i="5"/>
  <c r="AN2" i="5"/>
  <c r="AN3" i="5"/>
  <c r="AD3" i="5"/>
  <c r="AD2" i="5"/>
  <c r="AE2" i="5" s="1"/>
  <c r="AG2" i="5" l="1"/>
  <c r="AE3" i="5"/>
  <c r="AG3" i="5"/>
  <c r="AR2" i="5" l="1"/>
  <c r="AV2" i="5" s="1"/>
  <c r="AR3" i="5"/>
  <c r="AV3" i="5" s="1"/>
  <c r="AX3" i="5" s="1"/>
  <c r="AY3" i="5" s="1"/>
  <c r="AU3" i="5"/>
  <c r="AS3" i="5" s="1"/>
  <c r="AU2" i="5"/>
  <c r="AS2" i="5" s="1"/>
  <c r="AX2" i="5" l="1"/>
  <c r="AY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J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L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N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P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R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S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U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V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X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Y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</commentList>
</comments>
</file>

<file path=xl/sharedStrings.xml><?xml version="1.0" encoding="utf-8"?>
<sst xmlns="http://schemas.openxmlformats.org/spreadsheetml/2006/main" count="81" uniqueCount="68">
  <si>
    <t>Brand</t>
  </si>
  <si>
    <t>Package Type</t>
  </si>
  <si>
    <t>Licensor</t>
  </si>
  <si>
    <t>Normal</t>
  </si>
  <si>
    <t>Mainstays</t>
  </si>
  <si>
    <t>COMFORTER SET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</si>
  <si>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</si>
  <si>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</si>
  <si>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</si>
  <si>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</si>
  <si>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</si>
  <si>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</si>
  <si>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</si>
  <si>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</si>
  <si>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</si>
  <si>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</si>
  <si>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</si>
  <si>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</si>
  <si>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</si>
  <si>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</si>
  <si>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</si>
  <si>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</si>
  <si>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</si>
  <si>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</si>
  <si>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</si>
  <si>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</si>
  <si>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</si>
  <si>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</si>
  <si>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</si>
  <si>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</si>
  <si>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</si>
  <si>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</si>
  <si>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</si>
  <si>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</si>
  <si>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</si>
  <si>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</si>
  <si>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</si>
  <si>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</si>
  <si>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</si>
  <si>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</si>
  <si>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</si>
  <si>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</si>
  <si>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</si>
  <si>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</si>
  <si>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</si>
  <si>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</si>
  <si>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Product Category</t>
  </si>
  <si>
    <t>Set</t>
  </si>
  <si>
    <t>Description-Short</t>
  </si>
  <si>
    <t>Unit of Measure</t>
  </si>
  <si>
    <t>Carton Gross Weight (kg)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</si>
  <si>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</si>
  <si>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</si>
  <si>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>DI Flow Store Cost without Freight Factor</t>
  </si>
  <si>
    <t>DI Flow Store Cost with Freight Factor</t>
  </si>
  <si>
    <t>Material-Short</t>
  </si>
  <si>
    <t xml:space="preserve">Face: 100% polyester, Back: 100%polyester </t>
  </si>
  <si>
    <t xml:space="preserve">Full/QUEEN Comforter: 88x92 Shams: 20x26"(2)                                                                                                 </t>
  </si>
  <si>
    <t xml:space="preserve">Textured Floral </t>
  </si>
  <si>
    <t xml:space="preserve">comforter  set </t>
  </si>
  <si>
    <t>Comforter and sham: 110gsm 50% recycled polyester, 50%polyester texture print face and 50% recycled polyester, 50%polyester 85gsm microfiber solid back. 6 oz/sqyd  poly fill. 2"line bartack</t>
  </si>
  <si>
    <t xml:space="preserve">Factory </t>
  </si>
  <si>
    <t>YAOXIN</t>
  </si>
  <si>
    <t xml:space="preserve">Floral </t>
  </si>
  <si>
    <t>022164675566</t>
    <phoneticPr fontId="5" type="noConversion"/>
  </si>
  <si>
    <t>MS5601030822-04</t>
  </si>
  <si>
    <t>022164675573</t>
    <phoneticPr fontId="5" type="noConversion"/>
  </si>
  <si>
    <t>MS5601030822-03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</si>
</sst>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%"/>
    <numFmt numFmtId="181" formatCode="0.0"/>
    <numFmt numFmtId="182" formatCode="0.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name val="Verdana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180" fontId="0" fillId="0" borderId="1" xfId="0" applyNumberFormat="1" applyBorder="1"/>
    <xf numFmtId="10" fontId="6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82" fontId="0" fillId="0" borderId="0" xfId="0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quotePrefix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9">
    <cellStyle name="Currency 2" xfId="4" xr:uid="{7FC04A2D-9F91-4136-A224-D841837603F5}"/>
    <cellStyle name="Normal 2" xfId="6" xr:uid="{AA9881D2-1C4E-4614-843B-A21BB965EA0B}"/>
    <cellStyle name="Normal 2 18 2" xfId="1" xr:uid="{1BA08453-9F65-454B-A4A0-7177E70831F2}"/>
    <cellStyle name="Normal 3" xfId="8" xr:uid="{580BC751-20CD-4525-852A-8EA98DE06F44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AY3"/>
  <sheetViews>
    <sheetView tabSelected="1" workbookViewId="0">
      <selection activeCell="B4" sqref="B4"/>
    </sheetView>
  </sheetViews>
  <sheetFormatPr defaultColWidth="9.28515625" defaultRowHeight="15"/>
  <cols>
    <col min="1" max="1" width="10.28515625" style="4" customWidth="1"/>
    <col min="2" max="2" width="17" style="3" customWidth="1"/>
    <col min="3" max="3" width="9.28515625" style="3" customWidth="1"/>
    <col min="4" max="4" width="20" style="3" customWidth="1"/>
    <col min="5" max="5" width="17.28515625" style="3" customWidth="1"/>
    <col min="6" max="6" width="18.140625" style="3" customWidth="1"/>
    <col min="7" max="7" width="15.5703125" style="3" customWidth="1"/>
    <col min="8" max="8" width="14.140625" style="3" customWidth="1"/>
    <col min="9" max="9" width="13" style="3" customWidth="1"/>
    <col min="10" max="10" width="13.7109375" style="3" customWidth="1"/>
    <col min="11" max="11" width="15" style="51" customWidth="1"/>
    <col min="12" max="12" width="24.28515625" style="3" customWidth="1"/>
    <col min="13" max="13" width="6.28515625" style="3" customWidth="1"/>
    <col min="14" max="14" width="9.140625" style="3" customWidth="1"/>
    <col min="15" max="15" width="16.140625" style="3" customWidth="1"/>
    <col min="16" max="16" width="13.28515625" style="3" customWidth="1"/>
    <col min="17" max="17" width="4.85546875" style="3" customWidth="1"/>
    <col min="18" max="18" width="9.2851562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28515625" style="3" customWidth="1"/>
    <col min="25" max="25" width="8.28515625" style="45" customWidth="1"/>
    <col min="26" max="26" width="8.7109375" style="45" customWidth="1"/>
    <col min="27" max="27" width="7.28515625" style="45" customWidth="1"/>
    <col min="28" max="28" width="9" style="6" customWidth="1"/>
    <col min="29" max="29" width="6.28515625" style="8" customWidth="1"/>
    <col min="30" max="30" width="10" style="48" customWidth="1"/>
    <col min="31" max="31" width="9.7109375" style="8" customWidth="1"/>
    <col min="32" max="32" width="7.7109375" style="3" customWidth="1"/>
    <col min="33" max="33" width="8.85546875" style="7" customWidth="1"/>
    <col min="34" max="34" width="12.5703125" style="3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39" width="9.7109375" style="9" customWidth="1"/>
    <col min="40" max="40" width="10" style="7" customWidth="1"/>
    <col min="41" max="41" width="9.5703125" style="9" customWidth="1"/>
    <col min="42" max="42" width="11.7109375" style="7" customWidth="1"/>
    <col min="43" max="43" width="7.140625" style="9" customWidth="1"/>
    <col min="44" max="44" width="7.7109375" style="7" customWidth="1"/>
    <col min="45" max="45" width="9.7109375" style="9" customWidth="1"/>
    <col min="46" max="46" width="12.28515625" style="7" customWidth="1"/>
    <col min="47" max="47" width="9.28515625" style="3" customWidth="1"/>
    <col min="48" max="48" width="12.42578125" style="3" customWidth="1"/>
    <col min="49" max="49" width="9.28515625" style="9"/>
    <col min="50" max="51" width="9.28515625" style="7"/>
    <col min="52" max="16384" width="9.28515625" style="3"/>
  </cols>
  <sheetData>
    <row r="1" spans="1:51" ht="75" customHeight="1">
      <c r="A1" s="10" t="s">
        <v>7</v>
      </c>
      <c r="B1" s="10" t="s">
        <v>8</v>
      </c>
      <c r="C1" s="39" t="s">
        <v>9</v>
      </c>
      <c r="D1" s="40" t="s">
        <v>0</v>
      </c>
      <c r="E1" s="40" t="s">
        <v>2</v>
      </c>
      <c r="F1" s="12" t="s">
        <v>46</v>
      </c>
      <c r="G1" s="39" t="s">
        <v>10</v>
      </c>
      <c r="H1" s="11" t="s">
        <v>11</v>
      </c>
      <c r="I1" s="38" t="s">
        <v>48</v>
      </c>
      <c r="J1" s="11" t="s">
        <v>12</v>
      </c>
      <c r="K1" s="38" t="s">
        <v>55</v>
      </c>
      <c r="L1" s="11" t="s">
        <v>13</v>
      </c>
      <c r="M1" s="11" t="s">
        <v>14</v>
      </c>
      <c r="N1" s="39" t="s">
        <v>15</v>
      </c>
      <c r="O1" s="39" t="s">
        <v>16</v>
      </c>
      <c r="P1" s="39" t="s">
        <v>17</v>
      </c>
      <c r="Q1" s="38" t="s">
        <v>49</v>
      </c>
      <c r="R1" s="24" t="s">
        <v>61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6" t="s">
        <v>23</v>
      </c>
      <c r="Z1" s="46" t="s">
        <v>24</v>
      </c>
      <c r="AA1" s="46" t="s">
        <v>25</v>
      </c>
      <c r="AB1" s="41" t="s">
        <v>50</v>
      </c>
      <c r="AC1" s="19" t="s">
        <v>26</v>
      </c>
      <c r="AD1" s="49" t="s">
        <v>27</v>
      </c>
      <c r="AE1" s="20" t="s">
        <v>28</v>
      </c>
      <c r="AF1" s="10" t="s">
        <v>6</v>
      </c>
      <c r="AG1" s="20" t="s">
        <v>29</v>
      </c>
      <c r="AH1" s="10" t="s">
        <v>30</v>
      </c>
      <c r="AI1" s="21" t="s">
        <v>31</v>
      </c>
      <c r="AJ1" s="22" t="s">
        <v>32</v>
      </c>
      <c r="AK1" s="21" t="s">
        <v>33</v>
      </c>
      <c r="AL1" s="23" t="s">
        <v>34</v>
      </c>
      <c r="AM1" s="10" t="s">
        <v>35</v>
      </c>
      <c r="AN1" s="23" t="s">
        <v>36</v>
      </c>
      <c r="AO1" s="21" t="s">
        <v>37</v>
      </c>
      <c r="AP1" s="23" t="s">
        <v>38</v>
      </c>
      <c r="AQ1" s="21" t="s">
        <v>39</v>
      </c>
      <c r="AR1" s="23" t="s">
        <v>40</v>
      </c>
      <c r="AS1" s="43" t="s">
        <v>41</v>
      </c>
      <c r="AT1" s="24" t="s">
        <v>42</v>
      </c>
      <c r="AU1" s="25" t="s">
        <v>43</v>
      </c>
      <c r="AV1" s="26" t="s">
        <v>53</v>
      </c>
      <c r="AW1" s="27" t="s">
        <v>44</v>
      </c>
      <c r="AX1" s="26" t="s">
        <v>45</v>
      </c>
      <c r="AY1" s="26" t="s">
        <v>54</v>
      </c>
    </row>
    <row r="2" spans="1:51" ht="30" customHeight="1">
      <c r="A2" s="28">
        <v>2</v>
      </c>
      <c r="B2" s="1"/>
      <c r="C2" s="1"/>
      <c r="D2" s="2" t="s">
        <v>4</v>
      </c>
      <c r="E2" s="2"/>
      <c r="F2" s="2" t="s">
        <v>5</v>
      </c>
      <c r="G2" s="1" t="s">
        <v>58</v>
      </c>
      <c r="H2" s="1" t="s">
        <v>59</v>
      </c>
      <c r="I2" s="1" t="s">
        <v>59</v>
      </c>
      <c r="J2" s="53" t="s">
        <v>60</v>
      </c>
      <c r="K2" s="52" t="s">
        <v>56</v>
      </c>
      <c r="L2" s="1" t="s">
        <v>57</v>
      </c>
      <c r="M2" s="1" t="s">
        <v>63</v>
      </c>
      <c r="N2" s="1"/>
      <c r="O2" s="55" t="s">
        <v>67</v>
      </c>
      <c r="P2" s="54" t="s">
        <v>64</v>
      </c>
      <c r="Q2" s="1" t="s">
        <v>47</v>
      </c>
      <c r="R2" s="1" t="s">
        <v>62</v>
      </c>
      <c r="S2" s="29">
        <v>60.9</v>
      </c>
      <c r="T2" s="30">
        <v>8.1</v>
      </c>
      <c r="U2" s="31">
        <v>7.52</v>
      </c>
      <c r="V2" s="32">
        <v>7.52</v>
      </c>
      <c r="W2" s="32"/>
      <c r="X2" s="1" t="s">
        <v>3</v>
      </c>
      <c r="Y2" s="47">
        <v>46</v>
      </c>
      <c r="Z2" s="47">
        <v>32</v>
      </c>
      <c r="AA2" s="47">
        <v>26</v>
      </c>
      <c r="AB2" s="30">
        <v>2</v>
      </c>
      <c r="AC2" s="33">
        <v>1</v>
      </c>
      <c r="AD2" s="50">
        <f t="shared" ref="AD2:AD3" si="0">IF(Y2="","",Y2*Z2*AA2/1000000)</f>
        <v>3.7999999999999999E-2</v>
      </c>
      <c r="AE2" s="34">
        <f t="shared" ref="AE2:AE3" si="1">IF(AC2="","",65/AD2*AC2)</f>
        <v>1711</v>
      </c>
      <c r="AF2" s="1">
        <v>53.28</v>
      </c>
      <c r="AG2" s="35">
        <f t="shared" ref="AG2:AG3" si="2">IF(ISERROR(AF2*AD2/AC2),"",AF2*AD2/AC2)</f>
        <v>2.02</v>
      </c>
      <c r="AH2" s="2" t="s">
        <v>52</v>
      </c>
      <c r="AI2" s="42">
        <v>0.32800000000000001</v>
      </c>
      <c r="AJ2" s="35">
        <f t="shared" ref="AJ2:AJ3" si="3">IF(ISERROR(AT2*0.99*AI2),"",AT2*0.99*AI2)</f>
        <v>3.37</v>
      </c>
      <c r="AK2" s="36">
        <v>1.6299999999999999E-2</v>
      </c>
      <c r="AL2" s="35">
        <f t="shared" ref="AL2:AL3" si="4">IF(ISERROR(AT2*0.99*AK2),"",AT2*0.99*AK2)</f>
        <v>0.17</v>
      </c>
      <c r="AM2" s="36">
        <v>-0.03</v>
      </c>
      <c r="AN2" s="35">
        <f t="shared" ref="AN2:AN3" si="5">IF(ISERROR(AT2*0.99*AM2),"",AT2*0.99*AM2)</f>
        <v>-0.31</v>
      </c>
      <c r="AO2" s="36">
        <v>0.05</v>
      </c>
      <c r="AP2" s="35">
        <f t="shared" ref="AP2:AP3" si="6">IF(ISERROR(AT2*AO2),"",AT2*AO2)</f>
        <v>0.52</v>
      </c>
      <c r="AQ2" s="36">
        <v>1.8E-3</v>
      </c>
      <c r="AR2" s="35">
        <f t="shared" ref="AR2:AR3" si="7">IF(ISERROR((AT2-AL2+AN2+AP2+AG2+AJ2)*AQ2),"",(AT2-AL2+AN2+AP2+AG2+AJ2)*AQ2)</f>
        <v>0.03</v>
      </c>
      <c r="AS2" s="44">
        <f t="shared" ref="AS2:AS3" si="8">IF(ISERROR((AU2-V2)/AU2-1%),"",(AU2-V2)/AU2-1%)</f>
        <v>0.2535</v>
      </c>
      <c r="AT2" s="32">
        <v>10.38</v>
      </c>
      <c r="AU2" s="37">
        <f t="shared" ref="AU2:AU3" si="9">IF(ISERROR(AT2-AL2),"",AT2-AL2)</f>
        <v>10.210000000000001</v>
      </c>
      <c r="AV2" s="37">
        <f t="shared" ref="AV2:AV3" si="10">IF(ISERROR(AT2-AL2+AG2+AJ2+AN2+AP2+AR2),"",AT2-AL2+AG2+AJ2+AN2+AP2+AR2)</f>
        <v>15.84</v>
      </c>
      <c r="AW2" s="36">
        <v>3.9100000000000003E-2</v>
      </c>
      <c r="AX2" s="37">
        <f t="shared" ref="AX2:AX3" si="11">IF(ISERROR(AV2*AW2),"",AV2*AW2)</f>
        <v>0.62</v>
      </c>
      <c r="AY2" s="37">
        <f t="shared" ref="AY2:AY3" si="12">IF(ISERROR(AV2+AX2),"",AV2+AX2)</f>
        <v>16.46</v>
      </c>
    </row>
    <row r="3" spans="1:51" ht="30" customHeight="1">
      <c r="A3" s="28">
        <v>3</v>
      </c>
      <c r="B3" s="1"/>
      <c r="C3" s="1"/>
      <c r="D3" s="2" t="s">
        <v>4</v>
      </c>
      <c r="E3" s="2"/>
      <c r="F3" s="2" t="s">
        <v>5</v>
      </c>
      <c r="G3" s="1" t="s">
        <v>58</v>
      </c>
      <c r="H3" s="1" t="s">
        <v>59</v>
      </c>
      <c r="I3" s="1" t="s">
        <v>59</v>
      </c>
      <c r="J3" s="53" t="s">
        <v>60</v>
      </c>
      <c r="K3" s="52" t="s">
        <v>56</v>
      </c>
      <c r="L3" s="53" t="s">
        <v>51</v>
      </c>
      <c r="M3" s="1" t="s">
        <v>63</v>
      </c>
      <c r="N3" s="1"/>
      <c r="O3" s="1" t="s">
        <v>65</v>
      </c>
      <c r="P3" s="54" t="s">
        <v>66</v>
      </c>
      <c r="Q3" s="1" t="s">
        <v>47</v>
      </c>
      <c r="R3" s="1" t="s">
        <v>62</v>
      </c>
      <c r="S3" s="29">
        <v>69.7</v>
      </c>
      <c r="T3" s="30">
        <v>8.1</v>
      </c>
      <c r="U3" s="31">
        <v>8.6</v>
      </c>
      <c r="V3" s="32">
        <v>8.6</v>
      </c>
      <c r="W3" s="32"/>
      <c r="X3" s="1" t="s">
        <v>3</v>
      </c>
      <c r="Y3" s="47">
        <v>46</v>
      </c>
      <c r="Z3" s="47">
        <v>32</v>
      </c>
      <c r="AA3" s="47">
        <v>29</v>
      </c>
      <c r="AB3" s="30">
        <v>2</v>
      </c>
      <c r="AC3" s="33">
        <v>1</v>
      </c>
      <c r="AD3" s="50">
        <f t="shared" si="0"/>
        <v>4.2999999999999997E-2</v>
      </c>
      <c r="AE3" s="34">
        <f t="shared" si="1"/>
        <v>1512</v>
      </c>
      <c r="AF3" s="1">
        <v>53.28</v>
      </c>
      <c r="AG3" s="35">
        <f t="shared" si="2"/>
        <v>2.29</v>
      </c>
      <c r="AH3" s="2" t="s">
        <v>52</v>
      </c>
      <c r="AI3" s="42">
        <v>0.32800000000000001</v>
      </c>
      <c r="AJ3" s="35">
        <f t="shared" si="3"/>
        <v>3.86</v>
      </c>
      <c r="AK3" s="36">
        <v>1.6299999999999999E-2</v>
      </c>
      <c r="AL3" s="35">
        <f t="shared" si="4"/>
        <v>0.19</v>
      </c>
      <c r="AM3" s="36">
        <v>-0.03</v>
      </c>
      <c r="AN3" s="35">
        <f t="shared" si="5"/>
        <v>-0.35</v>
      </c>
      <c r="AO3" s="36">
        <v>0.05</v>
      </c>
      <c r="AP3" s="35">
        <f t="shared" si="6"/>
        <v>0.59</v>
      </c>
      <c r="AQ3" s="36">
        <v>1.8E-3</v>
      </c>
      <c r="AR3" s="35">
        <f t="shared" si="7"/>
        <v>0.03</v>
      </c>
      <c r="AS3" s="44">
        <f t="shared" si="8"/>
        <v>0.25430000000000003</v>
      </c>
      <c r="AT3" s="32">
        <v>11.88</v>
      </c>
      <c r="AU3" s="37">
        <f t="shared" si="9"/>
        <v>11.69</v>
      </c>
      <c r="AV3" s="37">
        <f t="shared" si="10"/>
        <v>18.11</v>
      </c>
      <c r="AW3" s="36">
        <v>3.9100000000000003E-2</v>
      </c>
      <c r="AX3" s="37">
        <f t="shared" si="11"/>
        <v>0.71</v>
      </c>
      <c r="AY3" s="37">
        <f t="shared" si="12"/>
        <v>18.82</v>
      </c>
    </row>
  </sheetData>
  <sheetProtection insertRows="0" deleteRows="0" sort="0"/>
  <protectedRanges>
    <protectedRange sqref="M2:N3 AB2:AL3 AF1:AG1 A4:J238 AM1:AV3 AX2:AY3 A2:F3 R2:X3 L4:AT238" name="Range1"/>
    <protectedRange sqref="K4:K243" name="Range1_1"/>
    <protectedRange sqref="G2:I3" name="Range1_2"/>
    <protectedRange sqref="L2:L3 J2:J3" name="Range1_4"/>
    <protectedRange sqref="K2:K3" name="Range1_1_1"/>
    <protectedRange sqref="Y2:AA3" name="Range1_3"/>
    <protectedRange sqref="O2:Q3" name="Range1_5"/>
  </protectedRange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8726524-8593-4A45-958D-BBFF91B66072}">
          <x14:formula1>
            <xm:f>#REF!</xm:f>
          </x14:formula1>
          <xm:sqref>D2:D3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X2:X3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E2:E3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2025-12-18T07:48:00Z</dcterms:modified>
</cp:coreProperties>
</file>