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DDCF329-DCB9-4371-ABA5-B3099C5C0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5" l="1"/>
  <c r="AE4" i="5" s="1"/>
  <c r="AZ4" i="5" l="1"/>
  <c r="AS4" i="5"/>
  <c r="AQ4" i="5"/>
  <c r="AO4" i="5"/>
  <c r="AM4" i="5"/>
  <c r="AG4" i="5"/>
  <c r="U4" i="5"/>
  <c r="V4" i="5" s="1"/>
  <c r="AJ4" i="5" s="1"/>
  <c r="AZ3" i="5"/>
  <c r="BA3" i="5" s="1"/>
  <c r="AS3" i="5"/>
  <c r="AQ3" i="5"/>
  <c r="AO3" i="5"/>
  <c r="AM3" i="5"/>
  <c r="AD3" i="5"/>
  <c r="U3" i="5"/>
  <c r="V3" i="5" s="1"/>
  <c r="AJ3" i="5" s="1"/>
  <c r="AZ2" i="5"/>
  <c r="AS2" i="5"/>
  <c r="AQ2" i="5"/>
  <c r="AO2" i="5"/>
  <c r="AM2" i="5"/>
  <c r="AD2" i="5"/>
  <c r="AJ2" i="5"/>
  <c r="AE2" i="5" l="1"/>
  <c r="AG2" i="5" s="1"/>
  <c r="AK2" i="5" s="1"/>
  <c r="AE3" i="5"/>
  <c r="AG3" i="5" s="1"/>
  <c r="AK3" i="5" s="1"/>
  <c r="AK4" i="5"/>
  <c r="AU4" i="5" s="1"/>
  <c r="AT2" i="5"/>
  <c r="AT4" i="5"/>
  <c r="BC3" i="5"/>
  <c r="BC4" i="5"/>
  <c r="BA4" i="5"/>
  <c r="BC2" i="5"/>
  <c r="BA2" i="5"/>
  <c r="AT3" i="5"/>
  <c r="AU2" i="5" l="1"/>
  <c r="AV2" i="5" s="1"/>
  <c r="AU3" i="5"/>
  <c r="AV4" i="5"/>
  <c r="AV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J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M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O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S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T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U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B295D69D-CEB4-4537-80A2-953B31955584}">
      <text>
        <r>
          <rPr>
            <sz val="11"/>
            <rFont val="Calibri"/>
            <family val="2"/>
          </rPr>
          <t>[JLA FOB CA Price Quote (Value)]+2.5</t>
        </r>
      </text>
    </comment>
    <comment ref="BC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<sst xmlns="http://schemas.openxmlformats.org/spreadsheetml/2006/main" count="100" uniqueCount="76">
  <si>
    <t>Brand</t>
  </si>
  <si>
    <t>Package Type</t>
  </si>
  <si>
    <t>Licensor</t>
  </si>
  <si>
    <t>Normal</t>
  </si>
  <si>
    <t>Mainstays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</si>
  <si>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</si>
  <si>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</si>
  <si>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</si>
  <si>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</si>
  <si>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</si>
  <si>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</si>
  <si>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</si>
  <si>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</si>
  <si>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</si>
  <si>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</si>
  <si>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</si>
  <si>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</si>
  <si>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</si>
  <si>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</si>
  <si>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</si>
  <si>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</si>
  <si>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</si>
  <si>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</si>
  <si>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</si>
  <si>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</si>
  <si>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</si>
  <si>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</si>
  <si>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</si>
  <si>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</si>
  <si>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</si>
  <si>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</si>
  <si>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</si>
  <si>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</si>
  <si>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</si>
  <si>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</si>
  <si>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</si>
  <si>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</si>
  <si>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</si>
  <si>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</si>
  <si>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</si>
  <si>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</si>
  <si>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</si>
  <si>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</si>
  <si>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</si>
  <si>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</si>
  <si>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</si>
  <si>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</si>
  <si>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DSV Cost</t>
  </si>
  <si>
    <t>Suggested Retail Price</t>
  </si>
  <si>
    <t>Retail Markup %</t>
  </si>
  <si>
    <t>Product Category</t>
  </si>
  <si>
    <t>Carton Gross Weight (kg)</t>
  </si>
  <si>
    <t>Description-Short</t>
  </si>
  <si>
    <t>Unit of Measure</t>
  </si>
  <si>
    <t>Set</t>
  </si>
  <si>
    <t>COMFORTER (SET)</t>
  </si>
  <si>
    <t>Material-Short</t>
  </si>
  <si>
    <t>Additional Customer Price</t>
  </si>
  <si>
    <t xml:space="preserve">Comforter and sham: 150gsm 50% recycle polyester 50% polyester seersucker solid and  50% recycled polyester, 50%polyester 85gsm microfiber solid back. 6 oz/sqyd  poly fill.            </t>
  </si>
  <si>
    <t xml:space="preserve">Face: 100% polyester, Back: 100%polyester </t>
  </si>
  <si>
    <t xml:space="preserve">Twin/TXL Comforter: 66x90 Shams: 20x26"(1)                                                                                                 </t>
  </si>
  <si>
    <t xml:space="preserve">Full/QUEEN Comforter: 88x92 Shams: 20x26"(2)                                                                                                 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</si>
  <si>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</si>
  <si>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</si>
  <si>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 xml:space="preserve">Factory </t>
  </si>
  <si>
    <t xml:space="preserve">Western Plaid </t>
  </si>
  <si>
    <t xml:space="preserve">comforter  set </t>
  </si>
  <si>
    <t>Face: 170gsm 100% polyester soft spun print
Rev: 100% polyester 85 gsm  Microfiber solid                                            filling: 6 oz/sqyd poly fill</t>
  </si>
  <si>
    <t>Pink Plaid</t>
  </si>
  <si>
    <t>KAI RUI</t>
  </si>
  <si>
    <t>022164696608</t>
  </si>
  <si>
    <t>MS5644409622-07</t>
  </si>
  <si>
    <t>022164685077</t>
  </si>
  <si>
    <t>MS5644409622-08</t>
  </si>
  <si>
    <t>022164685084</t>
  </si>
  <si>
    <t>MS3644409622-02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</si>
</sst>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2" fillId="7" borderId="1" xfId="0" applyNumberFormat="1" applyFont="1" applyFill="1" applyBorder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7" fontId="7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2" fontId="2" fillId="0" borderId="1" xfId="6" applyNumberFormat="1" applyFont="1" applyBorder="1" applyAlignment="1">
      <alignment horizontal="center" wrapText="1"/>
    </xf>
    <xf numFmtId="0" fontId="2" fillId="6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77" fontId="5" fillId="3" borderId="1" xfId="1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0" fillId="0" borderId="1" xfId="0" applyBorder="1" applyAlignment="1">
      <alignment vertical="top" wrapText="1"/>
    </xf>
    <xf numFmtId="0" fontId="2" fillId="3" borderId="1" xfId="6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9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7" xr:uid="{746C84F7-733D-4878-82DA-EB9289AE2137}"/>
    <cellStyle name="Normal 4" xfId="8" xr:uid="{ED9265D2-0754-476A-9763-A2F086F5697B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C4"/>
  <sheetViews>
    <sheetView tabSelected="1" workbookViewId="0">
      <selection activeCell="H12" sqref="H12"/>
    </sheetView>
  </sheetViews>
  <sheetFormatPr defaultColWidth="9.28515625" defaultRowHeight="15"/>
  <cols>
    <col min="1" max="1" width="10.28515625" style="3" customWidth="1"/>
    <col min="2" max="2" width="15.5703125" style="2" customWidth="1"/>
    <col min="3" max="3" width="8.42578125" style="2" customWidth="1"/>
    <col min="4" max="4" width="12.28515625" style="2" customWidth="1"/>
    <col min="5" max="5" width="14.28515625" style="2" customWidth="1"/>
    <col min="6" max="6" width="11.28515625" style="2" customWidth="1"/>
    <col min="7" max="7" width="11.5703125" style="2" customWidth="1"/>
    <col min="8" max="8" width="16.7109375" style="2" customWidth="1"/>
    <col min="9" max="9" width="18.85546875" style="2" customWidth="1"/>
    <col min="10" max="10" width="32.7109375" style="2" customWidth="1"/>
    <col min="11" max="11" width="21.140625" style="46" customWidth="1"/>
    <col min="12" max="12" width="23.7109375" style="2" customWidth="1"/>
    <col min="13" max="13" width="10.7109375" style="2" customWidth="1"/>
    <col min="14" max="14" width="6.28515625" style="2" customWidth="1"/>
    <col min="15" max="15" width="16.28515625" style="2" customWidth="1"/>
    <col min="16" max="16" width="13.7109375" style="2" customWidth="1"/>
    <col min="17" max="17" width="5.7109375" style="2" customWidth="1"/>
    <col min="18" max="18" width="9.71093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28515625" style="2" customWidth="1"/>
    <col min="25" max="25" width="8.28515625" style="39" customWidth="1"/>
    <col min="26" max="26" width="8.7109375" style="39" customWidth="1"/>
    <col min="27" max="27" width="7.28515625" style="39" customWidth="1"/>
    <col min="28" max="28" width="9" style="5" customWidth="1"/>
    <col min="29" max="29" width="6.28515625" style="7" customWidth="1"/>
    <col min="30" max="30" width="10" style="43" customWidth="1"/>
    <col min="31" max="31" width="9.7109375" style="7" customWidth="1"/>
    <col min="32" max="32" width="7.7109375" style="2" customWidth="1"/>
    <col min="33" max="33" width="8.85546875" style="6" customWidth="1"/>
    <col min="34" max="34" width="13.7109375" style="2" customWidth="1"/>
    <col min="35" max="35" width="8.42578125" style="8" customWidth="1"/>
    <col min="36" max="36" width="9" style="6" customWidth="1"/>
    <col min="37" max="37" width="7.85546875" style="8" customWidth="1"/>
    <col min="38" max="38" width="9.28515625" style="6" customWidth="1"/>
    <col min="39" max="39" width="9.7109375" style="8" customWidth="1"/>
    <col min="40" max="40" width="10" style="6" customWidth="1"/>
    <col min="41" max="41" width="9.5703125" style="6" customWidth="1"/>
    <col min="42" max="42" width="11.7109375" style="8" customWidth="1"/>
    <col min="43" max="43" width="7.140625" style="8" customWidth="1"/>
    <col min="44" max="44" width="7.7109375" style="8" customWidth="1"/>
    <col min="45" max="45" width="9.7109375" style="6" customWidth="1"/>
    <col min="46" max="46" width="12.28515625" style="6" customWidth="1"/>
    <col min="47" max="48" width="9.28515625" style="2" customWidth="1"/>
    <col min="49" max="49" width="9.28515625" style="8"/>
    <col min="50" max="50" width="10.28515625" style="6" customWidth="1"/>
    <col min="51" max="52" width="9.28515625" style="6"/>
    <col min="53" max="53" width="9.28515625" style="2"/>
    <col min="54" max="54" width="9.28515625" style="6"/>
    <col min="55" max="16384" width="9.28515625" style="2"/>
  </cols>
  <sheetData>
    <row r="1" spans="1:55" ht="75" customHeight="1">
      <c r="A1" s="10" t="s">
        <v>5</v>
      </c>
      <c r="B1" s="10" t="s">
        <v>6</v>
      </c>
      <c r="C1" s="37" t="s">
        <v>7</v>
      </c>
      <c r="D1" s="38" t="s">
        <v>0</v>
      </c>
      <c r="E1" s="38" t="s">
        <v>2</v>
      </c>
      <c r="F1" s="12" t="s">
        <v>50</v>
      </c>
      <c r="G1" s="37" t="s">
        <v>8</v>
      </c>
      <c r="H1" s="11" t="s">
        <v>9</v>
      </c>
      <c r="I1" s="36" t="s">
        <v>52</v>
      </c>
      <c r="J1" s="11" t="s">
        <v>10</v>
      </c>
      <c r="K1" s="36" t="s">
        <v>56</v>
      </c>
      <c r="L1" s="11" t="s">
        <v>11</v>
      </c>
      <c r="M1" s="11" t="s">
        <v>12</v>
      </c>
      <c r="N1" s="37" t="s">
        <v>13</v>
      </c>
      <c r="O1" s="37" t="s">
        <v>14</v>
      </c>
      <c r="P1" s="37" t="s">
        <v>15</v>
      </c>
      <c r="Q1" s="36" t="s">
        <v>53</v>
      </c>
      <c r="R1" s="55" t="s">
        <v>64</v>
      </c>
      <c r="S1" s="13" t="s">
        <v>16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0" t="s">
        <v>21</v>
      </c>
      <c r="Z1" s="40" t="s">
        <v>22</v>
      </c>
      <c r="AA1" s="40" t="s">
        <v>23</v>
      </c>
      <c r="AB1" s="35" t="s">
        <v>51</v>
      </c>
      <c r="AC1" s="19" t="s">
        <v>24</v>
      </c>
      <c r="AD1" s="44" t="s">
        <v>25</v>
      </c>
      <c r="AE1" s="20" t="s">
        <v>26</v>
      </c>
      <c r="AF1" s="21" t="s">
        <v>27</v>
      </c>
      <c r="AG1" s="20" t="s">
        <v>28</v>
      </c>
      <c r="AH1" s="10" t="s">
        <v>29</v>
      </c>
      <c r="AI1" s="22" t="s">
        <v>30</v>
      </c>
      <c r="AJ1" s="23" t="s">
        <v>31</v>
      </c>
      <c r="AK1" s="23" t="s">
        <v>32</v>
      </c>
      <c r="AL1" s="21" t="s">
        <v>33</v>
      </c>
      <c r="AM1" s="23" t="s">
        <v>34</v>
      </c>
      <c r="AN1" s="21" t="s">
        <v>35</v>
      </c>
      <c r="AO1" s="23" t="s">
        <v>36</v>
      </c>
      <c r="AP1" s="42" t="s">
        <v>37</v>
      </c>
      <c r="AQ1" s="23" t="s">
        <v>38</v>
      </c>
      <c r="AR1" s="42" t="s">
        <v>39</v>
      </c>
      <c r="AS1" s="23" t="s">
        <v>40</v>
      </c>
      <c r="AT1" s="23" t="s">
        <v>41</v>
      </c>
      <c r="AU1" s="23" t="s">
        <v>42</v>
      </c>
      <c r="AV1" s="23" t="s">
        <v>43</v>
      </c>
      <c r="AW1" s="53" t="s">
        <v>44</v>
      </c>
      <c r="AX1" s="51" t="s">
        <v>57</v>
      </c>
      <c r="AY1" s="52" t="s">
        <v>45</v>
      </c>
      <c r="AZ1" s="48" t="s">
        <v>46</v>
      </c>
      <c r="BA1" s="48" t="s">
        <v>47</v>
      </c>
      <c r="BB1" s="49" t="s">
        <v>48</v>
      </c>
      <c r="BC1" s="50" t="s">
        <v>49</v>
      </c>
    </row>
    <row r="2" spans="1:55" ht="30" customHeight="1">
      <c r="A2" s="24">
        <v>1</v>
      </c>
      <c r="B2" s="1"/>
      <c r="C2" s="1"/>
      <c r="D2" s="1" t="s">
        <v>4</v>
      </c>
      <c r="E2" s="1"/>
      <c r="F2" s="1" t="s">
        <v>55</v>
      </c>
      <c r="G2" s="1" t="s">
        <v>65</v>
      </c>
      <c r="H2" s="1" t="s">
        <v>66</v>
      </c>
      <c r="I2" s="1" t="s">
        <v>66</v>
      </c>
      <c r="J2" s="54" t="s">
        <v>67</v>
      </c>
      <c r="K2" s="47" t="s">
        <v>59</v>
      </c>
      <c r="L2" s="1" t="s">
        <v>60</v>
      </c>
      <c r="M2" s="1" t="s">
        <v>68</v>
      </c>
      <c r="N2" s="1"/>
      <c r="O2" s="56" t="s">
        <v>75</v>
      </c>
      <c r="P2" s="1" t="s">
        <v>70</v>
      </c>
      <c r="Q2" s="1" t="s">
        <v>54</v>
      </c>
      <c r="R2" s="1" t="s">
        <v>69</v>
      </c>
      <c r="S2" s="25">
        <v>66.5</v>
      </c>
      <c r="T2" s="26">
        <v>8.1</v>
      </c>
      <c r="U2" s="27">
        <v>8.2100000000000009</v>
      </c>
      <c r="V2" s="9">
        <v>8.2100000000000009</v>
      </c>
      <c r="W2" s="9"/>
      <c r="X2" s="1" t="s">
        <v>3</v>
      </c>
      <c r="Y2" s="41">
        <v>46</v>
      </c>
      <c r="Z2" s="41">
        <v>32</v>
      </c>
      <c r="AA2" s="41">
        <v>23</v>
      </c>
      <c r="AB2" s="26">
        <v>2</v>
      </c>
      <c r="AC2" s="28">
        <v>1</v>
      </c>
      <c r="AD2" s="45">
        <f>IF(Y2="","",Y2*Z2*AA2/1000000)</f>
        <v>3.4000000000000002E-2</v>
      </c>
      <c r="AE2" s="29">
        <f>IF(AC2="","",65/AD2*AC2)</f>
        <v>1912</v>
      </c>
      <c r="AF2" s="1">
        <v>3600</v>
      </c>
      <c r="AG2" s="30">
        <f>IF(ISERROR(AF2/AE2),"",AF2/AE2)</f>
        <v>1.88</v>
      </c>
      <c r="AH2" s="1" t="s">
        <v>63</v>
      </c>
      <c r="AI2" s="31">
        <v>0.32800000000000001</v>
      </c>
      <c r="AJ2" s="30">
        <f>IF(ISERROR(V2*AI2),"",V2*AI2)</f>
        <v>2.69</v>
      </c>
      <c r="AK2" s="30">
        <f>IF(ISERROR(V2+AG2+AJ2),"",V2+AG2+AJ2)</f>
        <v>12.78</v>
      </c>
      <c r="AL2" s="31">
        <v>2.5000000000000001E-2</v>
      </c>
      <c r="AM2" s="30">
        <f t="shared" ref="AM2:AM4" si="0">IF(ISERROR(AW2*AL2),"",AW2*AL2)</f>
        <v>0.43</v>
      </c>
      <c r="AN2" s="31">
        <v>0.06</v>
      </c>
      <c r="AO2" s="30">
        <f t="shared" ref="AO2:AO4" si="1">IF(ISERROR(AW2*AN2),"",AW2*AN2)</f>
        <v>1.04</v>
      </c>
      <c r="AP2" s="31">
        <v>1.4999999999999999E-2</v>
      </c>
      <c r="AQ2" s="30">
        <f t="shared" ref="AQ2:AQ4" si="2">IF(ISERROR(AW2*AP2),"",AW2*AP2)</f>
        <v>0.26</v>
      </c>
      <c r="AR2" s="31"/>
      <c r="AS2" s="30">
        <f t="shared" ref="AS2:AS4" si="3">IF(ISERROR(AW2*AR2),"",AW2*AR2)</f>
        <v>0</v>
      </c>
      <c r="AT2" s="30">
        <f>IF(ISERROR(AM2+AO2+AQ2+AS2),"",AM2+AO2+AQ2+AS2)</f>
        <v>1.73</v>
      </c>
      <c r="AU2" s="30">
        <f>IF(ISERROR(AK2+AT2),"",AK2+AT2)</f>
        <v>14.51</v>
      </c>
      <c r="AV2" s="32">
        <f>IF(ISERROR((AW2-AU2)/AW2),"",(AW2-AU2)/AW2)</f>
        <v>0.16270000000000001</v>
      </c>
      <c r="AW2" s="9">
        <v>17.329999999999998</v>
      </c>
      <c r="AX2" s="9"/>
      <c r="AY2" s="31">
        <v>7.0999999999999994E-2</v>
      </c>
      <c r="AZ2" s="30">
        <f>IF(ISERROR(AW2*(1+AY2)),"",AW2*(1+AY2))</f>
        <v>18.559999999999999</v>
      </c>
      <c r="BA2" s="33">
        <f>IF(ISERROR(AZ2+2.5),"",AZ2+2.5)</f>
        <v>21.06</v>
      </c>
      <c r="BB2" s="9">
        <v>35.119999999999997</v>
      </c>
      <c r="BC2" s="34">
        <f>IF(ISERROR((BB2-AZ2)/BB2),"",(BB2-AZ2)/BB2)</f>
        <v>0.47149999999999997</v>
      </c>
    </row>
    <row r="3" spans="1:55" ht="30" customHeight="1">
      <c r="A3" s="24">
        <v>2</v>
      </c>
      <c r="B3" s="1"/>
      <c r="C3" s="1"/>
      <c r="D3" s="1" t="s">
        <v>4</v>
      </c>
      <c r="E3" s="1"/>
      <c r="F3" s="1" t="s">
        <v>55</v>
      </c>
      <c r="G3" s="1" t="s">
        <v>65</v>
      </c>
      <c r="H3" s="1" t="s">
        <v>66</v>
      </c>
      <c r="I3" s="1" t="s">
        <v>66</v>
      </c>
      <c r="J3" s="54" t="s">
        <v>58</v>
      </c>
      <c r="K3" s="47" t="s">
        <v>59</v>
      </c>
      <c r="L3" s="1" t="s">
        <v>61</v>
      </c>
      <c r="M3" s="1" t="s">
        <v>68</v>
      </c>
      <c r="N3" s="1"/>
      <c r="O3" s="1" t="s">
        <v>71</v>
      </c>
      <c r="P3" s="1" t="s">
        <v>72</v>
      </c>
      <c r="Q3" s="1" t="s">
        <v>54</v>
      </c>
      <c r="R3" s="1" t="s">
        <v>69</v>
      </c>
      <c r="S3" s="25">
        <v>75.099999999999994</v>
      </c>
      <c r="T3" s="26">
        <v>8.1</v>
      </c>
      <c r="U3" s="27">
        <f t="shared" ref="U3:U4" si="4">IF(ISERROR(S3/T3),"",S3/T3)</f>
        <v>9.27</v>
      </c>
      <c r="V3" s="9">
        <f>U3</f>
        <v>9.27</v>
      </c>
      <c r="W3" s="9"/>
      <c r="X3" s="1" t="s">
        <v>3</v>
      </c>
      <c r="Y3" s="41">
        <v>46</v>
      </c>
      <c r="Z3" s="41">
        <v>32</v>
      </c>
      <c r="AA3" s="41">
        <v>26</v>
      </c>
      <c r="AB3" s="26">
        <v>2</v>
      </c>
      <c r="AC3" s="28">
        <v>1</v>
      </c>
      <c r="AD3" s="45">
        <f t="shared" ref="AD3" si="5">IF(Y3="","",Y3*Z3*AA3/1000000)</f>
        <v>3.7999999999999999E-2</v>
      </c>
      <c r="AE3" s="29">
        <f>IF(AC3="","",65/AD3*AC3)</f>
        <v>1711</v>
      </c>
      <c r="AF3" s="1">
        <v>3600</v>
      </c>
      <c r="AG3" s="30">
        <f t="shared" ref="AG3:AG4" si="6">IF(ISERROR(AF3/AE3),"",AF3/AE3)</f>
        <v>2.1</v>
      </c>
      <c r="AH3" s="1" t="s">
        <v>63</v>
      </c>
      <c r="AI3" s="31">
        <v>0.32800000000000001</v>
      </c>
      <c r="AJ3" s="30">
        <f>IF(ISERROR(V3*AI3),"",V3*AI3)</f>
        <v>3.04</v>
      </c>
      <c r="AK3" s="30">
        <f t="shared" ref="AK3:AK4" si="7">IF(ISERROR(V3+AG3+AJ3),"",V3+AG3+AJ3)</f>
        <v>14.41</v>
      </c>
      <c r="AL3" s="31">
        <v>2.5000000000000001E-2</v>
      </c>
      <c r="AM3" s="30">
        <f t="shared" si="0"/>
        <v>0.54</v>
      </c>
      <c r="AN3" s="31">
        <v>0.06</v>
      </c>
      <c r="AO3" s="30">
        <f t="shared" si="1"/>
        <v>1.3</v>
      </c>
      <c r="AP3" s="31">
        <v>1.4999999999999999E-2</v>
      </c>
      <c r="AQ3" s="30">
        <f t="shared" si="2"/>
        <v>0.33</v>
      </c>
      <c r="AR3" s="31"/>
      <c r="AS3" s="30">
        <f t="shared" si="3"/>
        <v>0</v>
      </c>
      <c r="AT3" s="30">
        <f t="shared" ref="AT3:AT4" si="8">IF(ISERROR(AM3+AO3+AQ3+AS3),"",AM3+AO3+AQ3+AS3)</f>
        <v>2.17</v>
      </c>
      <c r="AU3" s="30">
        <f>IF(ISERROR(AK3+AT3),"",AK3+AT3)</f>
        <v>16.579999999999998</v>
      </c>
      <c r="AV3" s="32">
        <f t="shared" ref="AV3:AV4" si="9">IF(ISERROR((AW3-AU3)/AW3),"",(AW3-AU3)/AW3)</f>
        <v>0.23630000000000001</v>
      </c>
      <c r="AW3" s="9">
        <v>21.71</v>
      </c>
      <c r="AX3" s="9"/>
      <c r="AY3" s="31">
        <v>7.0999999999999994E-2</v>
      </c>
      <c r="AZ3" s="30">
        <f t="shared" ref="AZ3:AZ4" si="10">IF(ISERROR(AW3*(1+AY3)),"",AW3*(1+AY3))</f>
        <v>23.25</v>
      </c>
      <c r="BA3" s="33">
        <f>IF(ISERROR(AZ3+2.5),"",AZ3+2.5)</f>
        <v>25.75</v>
      </c>
      <c r="BB3" s="9">
        <v>38.520000000000003</v>
      </c>
      <c r="BC3" s="34">
        <f t="shared" ref="BC3:BC4" si="11">IF(ISERROR((BB3-AZ3)/BB3),"",(BB3-AZ3)/BB3)</f>
        <v>0.39639999999999997</v>
      </c>
    </row>
    <row r="4" spans="1:55" ht="30" customHeight="1">
      <c r="A4" s="24">
        <v>3</v>
      </c>
      <c r="B4" s="1"/>
      <c r="C4" s="1"/>
      <c r="D4" s="1" t="s">
        <v>4</v>
      </c>
      <c r="E4" s="1"/>
      <c r="F4" s="1" t="s">
        <v>55</v>
      </c>
      <c r="G4" s="1" t="s">
        <v>65</v>
      </c>
      <c r="H4" s="1" t="s">
        <v>66</v>
      </c>
      <c r="I4" s="1" t="s">
        <v>66</v>
      </c>
      <c r="J4" s="54" t="s">
        <v>58</v>
      </c>
      <c r="K4" s="47" t="s">
        <v>59</v>
      </c>
      <c r="L4" s="54" t="s">
        <v>62</v>
      </c>
      <c r="M4" s="1" t="s">
        <v>68</v>
      </c>
      <c r="N4" s="1"/>
      <c r="O4" s="1" t="s">
        <v>73</v>
      </c>
      <c r="P4" s="1" t="s">
        <v>74</v>
      </c>
      <c r="Q4" s="1" t="s">
        <v>54</v>
      </c>
      <c r="R4" s="1" t="s">
        <v>69</v>
      </c>
      <c r="S4" s="25">
        <v>86</v>
      </c>
      <c r="T4" s="26">
        <v>8.1</v>
      </c>
      <c r="U4" s="27">
        <f t="shared" si="4"/>
        <v>10.62</v>
      </c>
      <c r="V4" s="9">
        <f>U4</f>
        <v>10.62</v>
      </c>
      <c r="W4" s="9"/>
      <c r="X4" s="1" t="s">
        <v>3</v>
      </c>
      <c r="Y4" s="41">
        <v>46</v>
      </c>
      <c r="Z4" s="41">
        <v>32</v>
      </c>
      <c r="AA4" s="41">
        <v>29</v>
      </c>
      <c r="AB4" s="26">
        <v>2</v>
      </c>
      <c r="AC4" s="28">
        <v>1</v>
      </c>
      <c r="AD4" s="45">
        <f>IF(Y4="","",Y4*Z4*AA4/1000000)</f>
        <v>4.2999999999999997E-2</v>
      </c>
      <c r="AE4" s="29">
        <f>IF(AC4="","",65/AD4*AC4)</f>
        <v>1512</v>
      </c>
      <c r="AF4" s="1">
        <v>3600</v>
      </c>
      <c r="AG4" s="30">
        <f t="shared" si="6"/>
        <v>2.38</v>
      </c>
      <c r="AH4" s="1" t="s">
        <v>63</v>
      </c>
      <c r="AI4" s="31">
        <v>0.32800000000000001</v>
      </c>
      <c r="AJ4" s="30">
        <f t="shared" ref="AJ4" si="12">IF(ISERROR(V4*AI4),"",V4*AI4)</f>
        <v>3.48</v>
      </c>
      <c r="AK4" s="30">
        <f t="shared" si="7"/>
        <v>16.48</v>
      </c>
      <c r="AL4" s="31">
        <v>2.5000000000000001E-2</v>
      </c>
      <c r="AM4" s="30">
        <f t="shared" si="0"/>
        <v>0.61</v>
      </c>
      <c r="AN4" s="31">
        <v>0.06</v>
      </c>
      <c r="AO4" s="30">
        <f t="shared" si="1"/>
        <v>1.47</v>
      </c>
      <c r="AP4" s="31">
        <v>1.4999999999999999E-2</v>
      </c>
      <c r="AQ4" s="30">
        <f t="shared" si="2"/>
        <v>0.37</v>
      </c>
      <c r="AR4" s="31"/>
      <c r="AS4" s="30">
        <f t="shared" si="3"/>
        <v>0</v>
      </c>
      <c r="AT4" s="30">
        <f t="shared" si="8"/>
        <v>2.4500000000000002</v>
      </c>
      <c r="AU4" s="30">
        <f>IF(ISERROR(AK4+AT4),"",AK4+AT4)</f>
        <v>18.93</v>
      </c>
      <c r="AV4" s="32">
        <f t="shared" si="9"/>
        <v>0.22509999999999999</v>
      </c>
      <c r="AW4" s="9">
        <v>24.43</v>
      </c>
      <c r="AX4" s="9"/>
      <c r="AY4" s="31">
        <v>7.0999999999999994E-2</v>
      </c>
      <c r="AZ4" s="30">
        <f t="shared" si="10"/>
        <v>26.16</v>
      </c>
      <c r="BA4" s="33">
        <f t="shared" ref="BA4" si="13">IF(AZ4="","",AZ4+2.5)</f>
        <v>28.66</v>
      </c>
      <c r="BB4" s="9">
        <v>40.92</v>
      </c>
      <c r="BC4" s="34">
        <f t="shared" si="11"/>
        <v>0.36070000000000002</v>
      </c>
    </row>
  </sheetData>
  <sheetProtection insertRows="0" deleteRows="0" sort="0"/>
  <protectedRanges>
    <protectedRange sqref="A2:F4 AZ2:BA4 BC2:BC4 J3:J4 AF1:AG1 AK1:AU1 L5:AT160 A5:J160 L2:AW4" name="Range1"/>
    <protectedRange sqref="K3:K169" name="Range1_1"/>
    <protectedRange sqref="G2:I4" name="Range1_2_2"/>
    <protectedRange sqref="J2" name="Range1_4_1"/>
    <protectedRange sqref="K2" name="Range1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D2:D4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X2:X4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Q2:Q4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E2:E4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2025-12-18T07:58:11Z</dcterms:modified>
</cp:coreProperties>
</file>