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78A89849-72B5-483B-9434-0D06D748D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BA5" i="5" s="1"/>
  <c r="AR5" i="5"/>
  <c r="AP5" i="5"/>
  <c r="AN5" i="5"/>
  <c r="AL5" i="5"/>
  <c r="AC5" i="5"/>
  <c r="AD5" i="5" s="1"/>
  <c r="AF5" i="5" s="1"/>
  <c r="AI5" i="5"/>
  <c r="AY4" i="5"/>
  <c r="AR4" i="5"/>
  <c r="AP4" i="5"/>
  <c r="AN4" i="5"/>
  <c r="AL4" i="5"/>
  <c r="AC4" i="5"/>
  <c r="AD4" i="5" s="1"/>
  <c r="AF4" i="5" s="1"/>
  <c r="AI4" i="5"/>
  <c r="AY3" i="5"/>
  <c r="AR3" i="5"/>
  <c r="AP3" i="5"/>
  <c r="AN3" i="5"/>
  <c r="AL3" i="5"/>
  <c r="AC3" i="5"/>
  <c r="AD3" i="5" s="1"/>
  <c r="AF3" i="5" s="1"/>
  <c r="AI3" i="5"/>
  <c r="AY2" i="5"/>
  <c r="AR2" i="5"/>
  <c r="AP2" i="5"/>
  <c r="AN2" i="5"/>
  <c r="AL2" i="5"/>
  <c r="AC2" i="5"/>
  <c r="AD2" i="5" s="1"/>
  <c r="AF2" i="5" s="1"/>
  <c r="AI2" i="5" l="1"/>
  <c r="AJ2" i="5" s="1"/>
  <c r="AJ5" i="5"/>
  <c r="AJ4" i="5"/>
  <c r="AS2" i="5"/>
  <c r="AS4" i="5"/>
  <c r="AJ3" i="5"/>
  <c r="BA3" i="5"/>
  <c r="BA4" i="5"/>
  <c r="BA2" i="5"/>
  <c r="AS3" i="5"/>
  <c r="AS5" i="5"/>
  <c r="AT2" i="5" l="1"/>
  <c r="AU2" i="5" s="1"/>
  <c r="AT5" i="5"/>
  <c r="AT4" i="5"/>
  <c r="AT3" i="5"/>
  <c r="AU3" i="5" s="1"/>
  <c r="AU5" i="5" l="1"/>
  <c r="AU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N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R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S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T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BA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<sst xmlns="http://schemas.openxmlformats.org/spreadsheetml/2006/main" count="110" uniqueCount="83">
  <si>
    <t>Brand</t>
  </si>
  <si>
    <t>Package Type</t>
  </si>
  <si>
    <t>Licensor</t>
  </si>
  <si>
    <t>Rolled</t>
  </si>
  <si>
    <t>Better Home and Gardens</t>
  </si>
  <si>
    <t>QUILT</t>
  </si>
  <si>
    <t>BED SKIRT&amp;SHAM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</si>
  <si>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</si>
  <si>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</si>
  <si>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</si>
  <si>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</si>
  <si>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</si>
  <si>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</si>
  <si>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</si>
  <si>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</si>
  <si>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</si>
  <si>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</si>
  <si>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</si>
  <si>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</si>
  <si>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</si>
  <si>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</si>
  <si>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</si>
  <si>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</si>
  <si>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</si>
  <si>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</si>
  <si>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</si>
  <si>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</si>
  <si>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</si>
  <si>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</si>
  <si>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</si>
  <si>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</si>
  <si>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</si>
  <si>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</si>
  <si>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</si>
  <si>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</si>
  <si>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</si>
  <si>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</si>
  <si>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</si>
  <si>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</si>
  <si>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</si>
  <si>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</si>
  <si>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</si>
  <si>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</si>
  <si>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</si>
  <si>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</si>
  <si>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</si>
  <si>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</si>
  <si>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</si>
  <si>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</si>
  <si>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Suggested Retail Price</t>
  </si>
  <si>
    <t>Retail Markup %</t>
  </si>
  <si>
    <t>Total Quantity</t>
  </si>
  <si>
    <t>Product Category</t>
  </si>
  <si>
    <t>Carton Gross Weight (kg)</t>
  </si>
  <si>
    <t>Description-Short</t>
  </si>
  <si>
    <t>Unit of Measure</t>
  </si>
  <si>
    <t>Piece</t>
  </si>
  <si>
    <t>Pair</t>
  </si>
  <si>
    <t>Material-Short</t>
  </si>
  <si>
    <t>Additional Customer Price</t>
  </si>
  <si>
    <t>Full/Queen : 90x92"</t>
  </si>
  <si>
    <t>King set : 104x92"</t>
  </si>
  <si>
    <t>Standard: 20x26"(2)</t>
  </si>
  <si>
    <t>King : 20x36"(2)</t>
  </si>
  <si>
    <t xml:space="preserve">Face: cotton/poly, Back: 100% polyester </t>
  </si>
  <si>
    <t>cotton/poly</t>
  </si>
  <si>
    <t xml:space="preserve"> 9404.40.9005</t>
  </si>
  <si>
    <t>9404.90.9505</t>
  </si>
  <si>
    <t>BHG BOTANICAL</t>
  </si>
  <si>
    <t xml:space="preserve">BOTANICAL Quilt </t>
  </si>
  <si>
    <t>BOTANICAL Sham</t>
  </si>
  <si>
    <t xml:space="preserve">Quilt: 67%cotton 33%polyester cover, 100%polyester yarn filling Inside. (Total fabric weight 490gsm)                                             </t>
  </si>
  <si>
    <t xml:space="preserve">Sham: Face: 67%cotton 33%polyester cover, 100%polyester yarn filling Inside. Total fabric weight 490gsm  , Back: 85gsm 50% recycled polyester, 50% polyester microfiber solid                 </t>
  </si>
  <si>
    <t>Violet Gem</t>
  </si>
  <si>
    <t xml:space="preserve">Sham: Face: 67%cotton 33%polyester cover, 100%polyester yarn filling Inside. Total fabric weight 490gsm, Back: 85gsm 50% recycled polyester, 50% polyester microfiber solid                 </t>
  </si>
  <si>
    <t>BH5644409622-13</t>
  </si>
  <si>
    <t>BH5644409622-14</t>
  </si>
  <si>
    <t>022164677843</t>
  </si>
  <si>
    <t>022164677850</t>
  </si>
  <si>
    <t>BH5644409622-15</t>
    <phoneticPr fontId="11" type="noConversion"/>
  </si>
  <si>
    <t>022164677836</t>
    <phoneticPr fontId="11" type="noConversion"/>
  </si>
  <si>
    <t>BH5644409622-16</t>
    <phoneticPr fontId="11" type="noConversion"/>
  </si>
  <si>
    <t>022164677829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</si>
</sst>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0" fontId="2" fillId="0" borderId="0"/>
    <xf numFmtId="0" fontId="1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78" fontId="3" fillId="5" borderId="1" xfId="0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3" fillId="7" borderId="1" xfId="0" applyNumberFormat="1" applyFont="1" applyFill="1" applyBorder="1" applyAlignment="1">
      <alignment horizontal="center" wrapText="1"/>
    </xf>
    <xf numFmtId="177" fontId="3" fillId="5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0" fontId="9" fillId="0" borderId="0" xfId="0" applyFont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77" fontId="8" fillId="0" borderId="1" xfId="1" applyNumberFormat="1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2" fontId="3" fillId="0" borderId="1" xfId="6" applyNumberFormat="1" applyFont="1" applyBorder="1" applyAlignment="1">
      <alignment horizontal="center" wrapText="1"/>
    </xf>
    <xf numFmtId="0" fontId="3" fillId="6" borderId="1" xfId="6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6" applyAlignment="1">
      <alignment wrapText="1"/>
    </xf>
    <xf numFmtId="0" fontId="4" fillId="0" borderId="1" xfId="6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8" fillId="3" borderId="2" xfId="1" applyNumberFormat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5" fillId="0" borderId="1" xfId="7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wrapText="1"/>
    </xf>
  </cellXfs>
  <cellStyles count="10">
    <cellStyle name="Currency 2" xfId="4" xr:uid="{5A87DF54-3FAE-4E21-9498-D1AC49ACFEB4}"/>
    <cellStyle name="Normal 2" xfId="6" xr:uid="{1F506DC6-2F7E-4AFE-BC9E-64365150AC9F}"/>
    <cellStyle name="Normal 2 18 2" xfId="1" xr:uid="{1BA08453-9F65-454B-A4A0-7177E70831F2}"/>
    <cellStyle name="Normal 3" xfId="8" xr:uid="{14996312-CF4A-407B-AAA1-BBA5D20EE906}"/>
    <cellStyle name="Normal 4" xfId="9" xr:uid="{1BA52FC7-D6D3-4A99-8D6F-82DBA99DF8D2}"/>
    <cellStyle name="Normal 4 21" xfId="7" xr:uid="{7C054346-A004-4018-A642-C3D30739DED5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B5"/>
  <sheetViews>
    <sheetView tabSelected="1" workbookViewId="0">
      <selection activeCell="F14" sqref="F14"/>
    </sheetView>
  </sheetViews>
  <sheetFormatPr defaultColWidth="9.28515625" defaultRowHeight="15"/>
  <cols>
    <col min="1" max="1" width="10.28515625" style="3" customWidth="1"/>
    <col min="2" max="2" width="17.85546875" style="2" customWidth="1"/>
    <col min="3" max="3" width="8.42578125" style="2" customWidth="1"/>
    <col min="4" max="4" width="13.7109375" style="2" customWidth="1"/>
    <col min="5" max="5" width="14.28515625" style="2" customWidth="1"/>
    <col min="6" max="6" width="20.28515625" style="2" customWidth="1"/>
    <col min="7" max="7" width="13.7109375" style="2" customWidth="1"/>
    <col min="8" max="8" width="18.7109375" style="2" customWidth="1"/>
    <col min="9" max="9" width="14.85546875" style="2" customWidth="1"/>
    <col min="10" max="10" width="30.28515625" style="2" customWidth="1"/>
    <col min="11" max="11" width="19.28515625" style="47" customWidth="1"/>
    <col min="12" max="12" width="21.7109375" style="2" customWidth="1"/>
    <col min="13" max="13" width="12.28515625" style="2" customWidth="1"/>
    <col min="14" max="14" width="6.28515625" style="2" customWidth="1"/>
    <col min="15" max="15" width="16.85546875" style="2" customWidth="1"/>
    <col min="16" max="16" width="16.7109375" style="2" customWidth="1"/>
    <col min="17" max="17" width="7.1406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28515625" style="2" customWidth="1"/>
    <col min="24" max="24" width="8.28515625" style="40" customWidth="1"/>
    <col min="25" max="25" width="8.7109375" style="40" customWidth="1"/>
    <col min="26" max="26" width="7.28515625" style="40" customWidth="1"/>
    <col min="27" max="27" width="9" style="5" customWidth="1"/>
    <col min="28" max="28" width="6.28515625" style="7" customWidth="1"/>
    <col min="29" max="29" width="10" style="44" customWidth="1"/>
    <col min="30" max="30" width="9.7109375" style="7" customWidth="1"/>
    <col min="31" max="31" width="7.7109375" style="2" customWidth="1"/>
    <col min="32" max="32" width="8.85546875" style="6" customWidth="1"/>
    <col min="33" max="33" width="14.42578125" style="2" customWidth="1"/>
    <col min="34" max="34" width="10.140625" style="8" customWidth="1"/>
    <col min="35" max="35" width="9" style="6" customWidth="1"/>
    <col min="36" max="36" width="7.85546875" style="8" customWidth="1"/>
    <col min="37" max="37" width="9.28515625" style="6" customWidth="1"/>
    <col min="38" max="38" width="9.7109375" style="8" customWidth="1"/>
    <col min="39" max="39" width="10" style="6" customWidth="1"/>
    <col min="40" max="40" width="9.5703125" style="6" customWidth="1"/>
    <col min="41" max="41" width="11.7109375" style="8" customWidth="1"/>
    <col min="42" max="42" width="7.140625" style="8" customWidth="1"/>
    <col min="43" max="43" width="7.7109375" style="8" customWidth="1"/>
    <col min="44" max="44" width="9.7109375" style="6" customWidth="1"/>
    <col min="45" max="45" width="12.28515625" style="6" customWidth="1"/>
    <col min="46" max="47" width="9.28515625" style="2" customWidth="1"/>
    <col min="48" max="48" width="9.28515625" style="8"/>
    <col min="49" max="49" width="10.28515625" style="6" customWidth="1"/>
    <col min="50" max="52" width="9.28515625" style="6"/>
    <col min="53" max="53" width="9.28515625" style="2"/>
    <col min="54" max="54" width="9.28515625" style="6"/>
    <col min="55" max="16384" width="9.28515625" style="2"/>
  </cols>
  <sheetData>
    <row r="1" spans="1:54" ht="75" customHeight="1">
      <c r="A1" s="10" t="s">
        <v>7</v>
      </c>
      <c r="B1" s="10" t="s">
        <v>8</v>
      </c>
      <c r="C1" s="38" t="s">
        <v>9</v>
      </c>
      <c r="D1" s="39" t="s">
        <v>0</v>
      </c>
      <c r="E1" s="39" t="s">
        <v>2</v>
      </c>
      <c r="F1" s="12" t="s">
        <v>52</v>
      </c>
      <c r="G1" s="38" t="s">
        <v>10</v>
      </c>
      <c r="H1" s="11" t="s">
        <v>11</v>
      </c>
      <c r="I1" s="37" t="s">
        <v>54</v>
      </c>
      <c r="J1" s="11" t="s">
        <v>12</v>
      </c>
      <c r="K1" s="37" t="s">
        <v>58</v>
      </c>
      <c r="L1" s="11" t="s">
        <v>13</v>
      </c>
      <c r="M1" s="11" t="s">
        <v>14</v>
      </c>
      <c r="N1" s="38" t="s">
        <v>15</v>
      </c>
      <c r="O1" s="38" t="s">
        <v>16</v>
      </c>
      <c r="P1" s="38" t="s">
        <v>17</v>
      </c>
      <c r="Q1" s="37" t="s">
        <v>55</v>
      </c>
      <c r="R1" s="13" t="s">
        <v>18</v>
      </c>
      <c r="S1" s="14" t="s">
        <v>19</v>
      </c>
      <c r="T1" s="15" t="s">
        <v>20</v>
      </c>
      <c r="U1" s="16" t="s">
        <v>21</v>
      </c>
      <c r="V1" s="17" t="s">
        <v>22</v>
      </c>
      <c r="W1" s="18" t="s">
        <v>1</v>
      </c>
      <c r="X1" s="41" t="s">
        <v>23</v>
      </c>
      <c r="Y1" s="41" t="s">
        <v>24</v>
      </c>
      <c r="Z1" s="41" t="s">
        <v>25</v>
      </c>
      <c r="AA1" s="36" t="s">
        <v>53</v>
      </c>
      <c r="AB1" s="19" t="s">
        <v>26</v>
      </c>
      <c r="AC1" s="45" t="s">
        <v>27</v>
      </c>
      <c r="AD1" s="20" t="s">
        <v>28</v>
      </c>
      <c r="AE1" s="21" t="s">
        <v>29</v>
      </c>
      <c r="AF1" s="20" t="s">
        <v>30</v>
      </c>
      <c r="AG1" s="10" t="s">
        <v>31</v>
      </c>
      <c r="AH1" s="22" t="s">
        <v>32</v>
      </c>
      <c r="AI1" s="23" t="s">
        <v>33</v>
      </c>
      <c r="AJ1" s="23" t="s">
        <v>34</v>
      </c>
      <c r="AK1" s="21" t="s">
        <v>35</v>
      </c>
      <c r="AL1" s="23" t="s">
        <v>36</v>
      </c>
      <c r="AM1" s="21" t="s">
        <v>37</v>
      </c>
      <c r="AN1" s="23" t="s">
        <v>38</v>
      </c>
      <c r="AO1" s="43" t="s">
        <v>39</v>
      </c>
      <c r="AP1" s="23" t="s">
        <v>40</v>
      </c>
      <c r="AQ1" s="43" t="s">
        <v>41</v>
      </c>
      <c r="AR1" s="23" t="s">
        <v>42</v>
      </c>
      <c r="AS1" s="23" t="s">
        <v>43</v>
      </c>
      <c r="AT1" s="23" t="s">
        <v>44</v>
      </c>
      <c r="AU1" s="23" t="s">
        <v>45</v>
      </c>
      <c r="AV1" s="54" t="s">
        <v>46</v>
      </c>
      <c r="AW1" s="52" t="s">
        <v>59</v>
      </c>
      <c r="AX1" s="53" t="s">
        <v>47</v>
      </c>
      <c r="AY1" s="49" t="s">
        <v>48</v>
      </c>
      <c r="AZ1" s="50" t="s">
        <v>49</v>
      </c>
      <c r="BA1" s="51" t="s">
        <v>50</v>
      </c>
      <c r="BB1" s="24" t="s">
        <v>51</v>
      </c>
    </row>
    <row r="2" spans="1:54" ht="26.65" customHeight="1">
      <c r="A2" s="25">
        <v>1</v>
      </c>
      <c r="B2" s="1"/>
      <c r="C2" s="1"/>
      <c r="D2" s="1" t="s">
        <v>4</v>
      </c>
      <c r="E2" s="1"/>
      <c r="F2" s="1" t="s">
        <v>5</v>
      </c>
      <c r="G2" s="1" t="s">
        <v>68</v>
      </c>
      <c r="H2" s="1" t="s">
        <v>69</v>
      </c>
      <c r="I2" s="1" t="s">
        <v>69</v>
      </c>
      <c r="J2" s="1" t="s">
        <v>71</v>
      </c>
      <c r="K2" s="48" t="s">
        <v>65</v>
      </c>
      <c r="L2" s="55" t="s">
        <v>60</v>
      </c>
      <c r="M2" s="1" t="s">
        <v>73</v>
      </c>
      <c r="N2" s="1"/>
      <c r="O2" s="1" t="s">
        <v>75</v>
      </c>
      <c r="P2" s="1" t="s">
        <v>77</v>
      </c>
      <c r="Q2" s="1" t="s">
        <v>56</v>
      </c>
      <c r="R2" s="26">
        <v>131</v>
      </c>
      <c r="S2" s="27">
        <v>7.95</v>
      </c>
      <c r="T2" s="28">
        <v>16.48</v>
      </c>
      <c r="U2" s="9">
        <v>16.48</v>
      </c>
      <c r="V2" s="9"/>
      <c r="W2" s="1" t="s">
        <v>3</v>
      </c>
      <c r="X2" s="42">
        <v>40</v>
      </c>
      <c r="Y2" s="42">
        <v>38</v>
      </c>
      <c r="Z2" s="42">
        <v>42</v>
      </c>
      <c r="AA2" s="27">
        <v>2</v>
      </c>
      <c r="AB2" s="29">
        <v>2</v>
      </c>
      <c r="AC2" s="46">
        <f>IF(X2="","",X2*Y2*Z2/1000000)</f>
        <v>6.4000000000000001E-2</v>
      </c>
      <c r="AD2" s="30">
        <f>IF(AB2="","",65/AC2*AB2)</f>
        <v>2031</v>
      </c>
      <c r="AE2" s="1">
        <v>3600</v>
      </c>
      <c r="AF2" s="31">
        <f>IF(ISERROR(AE2/AD2),"",AE2/AD2)</f>
        <v>1.77</v>
      </c>
      <c r="AG2" s="1" t="s">
        <v>66</v>
      </c>
      <c r="AH2" s="32">
        <v>0.32800000000000001</v>
      </c>
      <c r="AI2" s="31">
        <f>IF(ISERROR(U2*AH2),"",U2*AH2)</f>
        <v>5.41</v>
      </c>
      <c r="AJ2" s="31">
        <f>IF(ISERROR(U2+AF2+AI2),"",U2+AF2+AI2)</f>
        <v>23.66</v>
      </c>
      <c r="AK2" s="32">
        <v>2.5000000000000001E-2</v>
      </c>
      <c r="AL2" s="31">
        <f t="shared" ref="AL2:AL5" si="0">IF(ISERROR(AV2*AK2),"",AV2*AK2)</f>
        <v>0.82</v>
      </c>
      <c r="AM2" s="32">
        <v>0.06</v>
      </c>
      <c r="AN2" s="31">
        <f t="shared" ref="AN2:AN5" si="1">IF(ISERROR(AV2*AM2),"",AV2*AM2)</f>
        <v>1.97</v>
      </c>
      <c r="AO2" s="32">
        <v>1.4999999999999999E-2</v>
      </c>
      <c r="AP2" s="31">
        <f t="shared" ref="AP2:AP5" si="2">IF(ISERROR(AV2*AO2),"",AV2*AO2)</f>
        <v>0.49</v>
      </c>
      <c r="AQ2" s="32"/>
      <c r="AR2" s="31">
        <f t="shared" ref="AR2:AR5" si="3">IF(ISERROR(AV2*AQ2),"",AV2*AQ2)</f>
        <v>0</v>
      </c>
      <c r="AS2" s="31">
        <f>IF(ISERROR(AL2+AN2+AP2+AR2),"",AL2+AN2+AP2+AR2)</f>
        <v>3.28</v>
      </c>
      <c r="AT2" s="31">
        <f>IF(ISERROR(AJ2+AS2),"",AJ2+AS2)</f>
        <v>26.94</v>
      </c>
      <c r="AU2" s="33">
        <f>IF(ISERROR((AV2-AT2)/AV2),"",(AV2-AT2)/AV2)</f>
        <v>0.1777</v>
      </c>
      <c r="AV2" s="9">
        <v>32.76</v>
      </c>
      <c r="AW2" s="9"/>
      <c r="AX2" s="32">
        <v>7.0999999999999994E-2</v>
      </c>
      <c r="AY2" s="31">
        <f>IF(ISERROR(AV2*(1+AX2)),"",AV2*(1+AX2))</f>
        <v>35.090000000000003</v>
      </c>
      <c r="AZ2" s="9">
        <v>60</v>
      </c>
      <c r="BA2" s="34">
        <f t="shared" ref="BA2:BA5" si="4">IF(ISERROR((AZ2-AY2)/AZ2),"",(AZ2-AY2)/AZ2)</f>
        <v>0.41520000000000001</v>
      </c>
      <c r="BB2" s="1"/>
    </row>
    <row r="3" spans="1:54" ht="30.4" customHeight="1">
      <c r="A3" s="25">
        <v>2</v>
      </c>
      <c r="B3" s="1"/>
      <c r="C3" s="1"/>
      <c r="D3" s="1" t="s">
        <v>4</v>
      </c>
      <c r="E3" s="1"/>
      <c r="F3" s="1" t="s">
        <v>5</v>
      </c>
      <c r="G3" s="1" t="s">
        <v>68</v>
      </c>
      <c r="H3" s="1" t="s">
        <v>69</v>
      </c>
      <c r="I3" s="1" t="s">
        <v>69</v>
      </c>
      <c r="J3" s="1" t="s">
        <v>71</v>
      </c>
      <c r="K3" s="48" t="s">
        <v>65</v>
      </c>
      <c r="L3" s="55" t="s">
        <v>61</v>
      </c>
      <c r="M3" s="1" t="s">
        <v>73</v>
      </c>
      <c r="N3" s="1"/>
      <c r="O3" s="1" t="s">
        <v>76</v>
      </c>
      <c r="P3" s="1" t="s">
        <v>78</v>
      </c>
      <c r="Q3" s="1" t="s">
        <v>56</v>
      </c>
      <c r="R3" s="26">
        <v>150</v>
      </c>
      <c r="S3" s="27">
        <v>7.95</v>
      </c>
      <c r="T3" s="28">
        <v>18.87</v>
      </c>
      <c r="U3" s="9">
        <v>18.87</v>
      </c>
      <c r="V3" s="9"/>
      <c r="W3" s="1" t="s">
        <v>3</v>
      </c>
      <c r="X3" s="42">
        <v>40</v>
      </c>
      <c r="Y3" s="42">
        <v>38</v>
      </c>
      <c r="Z3" s="42">
        <v>50</v>
      </c>
      <c r="AA3" s="27">
        <v>2</v>
      </c>
      <c r="AB3" s="35">
        <v>2</v>
      </c>
      <c r="AC3" s="46">
        <f t="shared" ref="AC3:AC5" si="5">IF(X3="","",X3*Y3*Z3/1000000)</f>
        <v>7.5999999999999998E-2</v>
      </c>
      <c r="AD3" s="30">
        <f t="shared" ref="AD3:AD5" si="6">IF(AB3="","",65/AC3*AB3)</f>
        <v>1711</v>
      </c>
      <c r="AE3" s="1">
        <v>3600</v>
      </c>
      <c r="AF3" s="31">
        <f t="shared" ref="AF3:AF5" si="7">IF(ISERROR(AE3/AD3),"",AE3/AD3)</f>
        <v>2.1</v>
      </c>
      <c r="AG3" s="1" t="s">
        <v>66</v>
      </c>
      <c r="AH3" s="32">
        <v>0.32800000000000001</v>
      </c>
      <c r="AI3" s="31">
        <f>IF(ISERROR(U3*AH3),"",U3*AH3)</f>
        <v>6.19</v>
      </c>
      <c r="AJ3" s="31">
        <f t="shared" ref="AJ3:AJ5" si="8">IF(ISERROR(U3+AF3+AI3),"",U3+AF3+AI3)</f>
        <v>27.16</v>
      </c>
      <c r="AK3" s="32">
        <v>2.5000000000000001E-2</v>
      </c>
      <c r="AL3" s="31">
        <f t="shared" si="0"/>
        <v>0.97</v>
      </c>
      <c r="AM3" s="32">
        <v>0.06</v>
      </c>
      <c r="AN3" s="31">
        <f t="shared" si="1"/>
        <v>2.34</v>
      </c>
      <c r="AO3" s="32">
        <v>1.4999999999999999E-2</v>
      </c>
      <c r="AP3" s="31">
        <f t="shared" si="2"/>
        <v>0.57999999999999996</v>
      </c>
      <c r="AQ3" s="32"/>
      <c r="AR3" s="31">
        <f t="shared" si="3"/>
        <v>0</v>
      </c>
      <c r="AS3" s="31">
        <f t="shared" ref="AS3:AS5" si="9">IF(ISERROR(AL3+AN3+AP3+AR3),"",AL3+AN3+AP3+AR3)</f>
        <v>3.89</v>
      </c>
      <c r="AT3" s="31">
        <f t="shared" ref="AT3:AT5" si="10">IF(ISERROR(AJ3+AS3),"",AJ3+AS3)</f>
        <v>31.05</v>
      </c>
      <c r="AU3" s="33">
        <f t="shared" ref="AU3:AU5" si="11">IF(ISERROR((AV3-AT3)/AV3),"",(AV3-AT3)/AV3)</f>
        <v>0.20319999999999999</v>
      </c>
      <c r="AV3" s="9">
        <v>38.97</v>
      </c>
      <c r="AW3" s="9"/>
      <c r="AX3" s="32">
        <v>7.0999999999999994E-2</v>
      </c>
      <c r="AY3" s="31">
        <f t="shared" ref="AY3:AY5" si="12">IF(ISERROR(AV3*(1+AX3)),"",AV3*(1+AX3))</f>
        <v>41.74</v>
      </c>
      <c r="AZ3" s="9">
        <v>70</v>
      </c>
      <c r="BA3" s="34">
        <f t="shared" si="4"/>
        <v>0.4037</v>
      </c>
      <c r="BB3" s="1"/>
    </row>
    <row r="4" spans="1:54" ht="25.9" customHeight="1">
      <c r="A4" s="25">
        <v>3</v>
      </c>
      <c r="B4" s="1"/>
      <c r="C4" s="1"/>
      <c r="D4" s="1" t="s">
        <v>4</v>
      </c>
      <c r="E4" s="1"/>
      <c r="F4" s="1" t="s">
        <v>6</v>
      </c>
      <c r="G4" s="1" t="s">
        <v>68</v>
      </c>
      <c r="H4" s="1" t="s">
        <v>70</v>
      </c>
      <c r="I4" s="1" t="s">
        <v>70</v>
      </c>
      <c r="J4" s="1" t="s">
        <v>74</v>
      </c>
      <c r="K4" s="48" t="s">
        <v>64</v>
      </c>
      <c r="L4" s="55" t="s">
        <v>62</v>
      </c>
      <c r="M4" s="1" t="s">
        <v>73</v>
      </c>
      <c r="N4" s="1"/>
      <c r="O4" s="56" t="s">
        <v>79</v>
      </c>
      <c r="P4" s="57" t="s">
        <v>80</v>
      </c>
      <c r="Q4" s="1" t="s">
        <v>57</v>
      </c>
      <c r="R4" s="26">
        <v>28.3</v>
      </c>
      <c r="S4" s="27">
        <v>7.95</v>
      </c>
      <c r="T4" s="28">
        <v>3.56</v>
      </c>
      <c r="U4" s="9">
        <v>3.56</v>
      </c>
      <c r="V4" s="9"/>
      <c r="W4" s="1" t="s">
        <v>3</v>
      </c>
      <c r="X4" s="42">
        <v>31</v>
      </c>
      <c r="Y4" s="42">
        <v>21</v>
      </c>
      <c r="Z4" s="42">
        <v>23</v>
      </c>
      <c r="AA4" s="27">
        <v>2</v>
      </c>
      <c r="AB4" s="29">
        <v>2</v>
      </c>
      <c r="AC4" s="46">
        <f t="shared" si="5"/>
        <v>1.4999999999999999E-2</v>
      </c>
      <c r="AD4" s="30">
        <f t="shared" si="6"/>
        <v>8667</v>
      </c>
      <c r="AE4" s="1">
        <v>3600</v>
      </c>
      <c r="AF4" s="31">
        <f t="shared" si="7"/>
        <v>0.42</v>
      </c>
      <c r="AG4" s="1" t="s">
        <v>67</v>
      </c>
      <c r="AH4" s="32">
        <v>0.27300000000000002</v>
      </c>
      <c r="AI4" s="31">
        <f t="shared" ref="AI4:AI5" si="13">IF(ISERROR(U4*AH4),"",U4*AH4)</f>
        <v>0.97</v>
      </c>
      <c r="AJ4" s="31">
        <f t="shared" si="8"/>
        <v>4.95</v>
      </c>
      <c r="AK4" s="32">
        <v>2.5000000000000001E-2</v>
      </c>
      <c r="AL4" s="31">
        <f t="shared" si="0"/>
        <v>0.25</v>
      </c>
      <c r="AM4" s="32">
        <v>0.06</v>
      </c>
      <c r="AN4" s="31">
        <f t="shared" si="1"/>
        <v>0.6</v>
      </c>
      <c r="AO4" s="32">
        <v>1.4999999999999999E-2</v>
      </c>
      <c r="AP4" s="31">
        <f t="shared" si="2"/>
        <v>0.15</v>
      </c>
      <c r="AQ4" s="32"/>
      <c r="AR4" s="31">
        <f t="shared" si="3"/>
        <v>0</v>
      </c>
      <c r="AS4" s="31">
        <f t="shared" si="9"/>
        <v>1</v>
      </c>
      <c r="AT4" s="31">
        <f t="shared" si="10"/>
        <v>5.95</v>
      </c>
      <c r="AU4" s="33">
        <f t="shared" si="11"/>
        <v>0.40379999999999999</v>
      </c>
      <c r="AV4" s="9">
        <v>9.98</v>
      </c>
      <c r="AW4" s="9"/>
      <c r="AX4" s="32">
        <v>7.0999999999999994E-2</v>
      </c>
      <c r="AY4" s="31">
        <f t="shared" si="12"/>
        <v>10.69</v>
      </c>
      <c r="AZ4" s="9">
        <v>22.36</v>
      </c>
      <c r="BA4" s="34">
        <f t="shared" si="4"/>
        <v>0.52190000000000003</v>
      </c>
      <c r="BB4" s="1"/>
    </row>
    <row r="5" spans="1:54" ht="28.5" customHeight="1">
      <c r="A5" s="25">
        <v>4</v>
      </c>
      <c r="B5" s="1"/>
      <c r="C5" s="1"/>
      <c r="D5" s="1" t="s">
        <v>4</v>
      </c>
      <c r="E5" s="1"/>
      <c r="F5" s="1" t="s">
        <v>6</v>
      </c>
      <c r="G5" s="1" t="s">
        <v>68</v>
      </c>
      <c r="H5" s="1" t="s">
        <v>70</v>
      </c>
      <c r="I5" s="1" t="s">
        <v>70</v>
      </c>
      <c r="J5" s="1" t="s">
        <v>72</v>
      </c>
      <c r="K5" s="48" t="s">
        <v>64</v>
      </c>
      <c r="L5" s="55" t="s">
        <v>63</v>
      </c>
      <c r="M5" s="1" t="s">
        <v>73</v>
      </c>
      <c r="N5" s="1"/>
      <c r="O5" s="56" t="s">
        <v>81</v>
      </c>
      <c r="P5" s="57" t="s">
        <v>82</v>
      </c>
      <c r="Q5" s="1" t="s">
        <v>57</v>
      </c>
      <c r="R5" s="26">
        <v>35.5</v>
      </c>
      <c r="S5" s="27">
        <v>7.95</v>
      </c>
      <c r="T5" s="28">
        <v>4.47</v>
      </c>
      <c r="U5" s="9">
        <v>4.47</v>
      </c>
      <c r="V5" s="9"/>
      <c r="W5" s="1" t="s">
        <v>3</v>
      </c>
      <c r="X5" s="42">
        <v>31</v>
      </c>
      <c r="Y5" s="42">
        <v>21</v>
      </c>
      <c r="Z5" s="42">
        <v>28</v>
      </c>
      <c r="AA5" s="27">
        <v>2</v>
      </c>
      <c r="AB5" s="35">
        <v>2</v>
      </c>
      <c r="AC5" s="46">
        <f t="shared" si="5"/>
        <v>1.7999999999999999E-2</v>
      </c>
      <c r="AD5" s="30">
        <f t="shared" si="6"/>
        <v>7222</v>
      </c>
      <c r="AE5" s="1">
        <v>3600</v>
      </c>
      <c r="AF5" s="31">
        <f t="shared" si="7"/>
        <v>0.5</v>
      </c>
      <c r="AG5" s="1" t="s">
        <v>67</v>
      </c>
      <c r="AH5" s="32">
        <v>0.27300000000000002</v>
      </c>
      <c r="AI5" s="31">
        <f t="shared" si="13"/>
        <v>1.22</v>
      </c>
      <c r="AJ5" s="31">
        <f t="shared" si="8"/>
        <v>6.19</v>
      </c>
      <c r="AK5" s="32">
        <v>2.5000000000000001E-2</v>
      </c>
      <c r="AL5" s="31">
        <f t="shared" si="0"/>
        <v>0.3</v>
      </c>
      <c r="AM5" s="32">
        <v>0.06</v>
      </c>
      <c r="AN5" s="31">
        <f t="shared" si="1"/>
        <v>0.72</v>
      </c>
      <c r="AO5" s="32">
        <v>1.4999999999999999E-2</v>
      </c>
      <c r="AP5" s="31">
        <f t="shared" si="2"/>
        <v>0.18</v>
      </c>
      <c r="AQ5" s="32"/>
      <c r="AR5" s="31">
        <f t="shared" si="3"/>
        <v>0</v>
      </c>
      <c r="AS5" s="31">
        <f t="shared" si="9"/>
        <v>1.2</v>
      </c>
      <c r="AT5" s="31">
        <f t="shared" si="10"/>
        <v>7.39</v>
      </c>
      <c r="AU5" s="33">
        <f t="shared" si="11"/>
        <v>0.38569999999999999</v>
      </c>
      <c r="AV5" s="9">
        <v>12.03</v>
      </c>
      <c r="AW5" s="9"/>
      <c r="AX5" s="32">
        <v>7.0999999999999994E-2</v>
      </c>
      <c r="AY5" s="31">
        <f t="shared" si="12"/>
        <v>12.88</v>
      </c>
      <c r="AZ5" s="9">
        <v>26.97</v>
      </c>
      <c r="BA5" s="34">
        <f t="shared" si="4"/>
        <v>0.52239999999999998</v>
      </c>
      <c r="BB5" s="1"/>
    </row>
  </sheetData>
  <sheetProtection insertRows="0" deleteRows="0" sort="0"/>
  <protectedRanges>
    <protectedRange sqref="AY2:AY5 AE1:AF1 AJ1:AT1 L6:AS229 L2:Q3 M4:Q5 A2:J229 BA2:BA5 R2:AV5" name="Range1"/>
    <protectedRange sqref="K2:K238" name="Range1_1"/>
    <protectedRange sqref="AW2:AW233" name="Range1_2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D2:D5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W2:W5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Q2:Q5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E2:E5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2025-12-22T02:30:35Z</dcterms:modified>
</cp:coreProperties>
</file>